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ownloads\"/>
    </mc:Choice>
  </mc:AlternateContent>
  <xr:revisionPtr revIDLastSave="0" documentId="13_ncr:1_{B604D00B-33BE-464B-A838-FACCDDD52534}" xr6:coauthVersionLast="47" xr6:coauthVersionMax="47" xr10:uidLastSave="{00000000-0000-0000-0000-000000000000}"/>
  <bookViews>
    <workbookView xWindow="-110" yWindow="-110" windowWidth="22780" windowHeight="14540" firstSheet="10" activeTab="12" xr2:uid="{449C5DDA-B687-4495-9B83-900A5BD81B13}"/>
  </bookViews>
  <sheets>
    <sheet name="Diapositive 6" sheetId="1" r:id="rId1"/>
    <sheet name="Diapositive 8" sheetId="3" r:id="rId2"/>
    <sheet name="Diapositive 9" sheetId="4" r:id="rId3"/>
    <sheet name="Diapositive 10" sheetId="6" r:id="rId4"/>
    <sheet name="Diapositive 11" sheetId="5" r:id="rId5"/>
    <sheet name="Diapositive 12" sheetId="7" r:id="rId6"/>
    <sheet name="Diapositive 14" sheetId="10" r:id="rId7"/>
    <sheet name="Diapositive 16" sheetId="8" r:id="rId8"/>
    <sheet name="Diapositive 17" sheetId="9" r:id="rId9"/>
    <sheet name="Diapositive21" sheetId="11" r:id="rId10"/>
    <sheet name="Diapositive23" sheetId="12" r:id="rId11"/>
    <sheet name="Diapositive24" sheetId="14" r:id="rId12"/>
    <sheet name="Diapositive 26" sheetId="13" r:id="rId13"/>
    <sheet name="Diapositive 28" sheetId="17" r:id="rId14"/>
    <sheet name="Diapositive 29" sheetId="15" r:id="rId15"/>
    <sheet name="Diapositive 30" sheetId="16" r:id="rId16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3" l="1"/>
  <c r="B5" i="13"/>
  <c r="B7" i="13"/>
  <c r="B12" i="13"/>
  <c r="B8" i="13"/>
  <c r="B6" i="13"/>
  <c r="B11" i="13"/>
  <c r="B10" i="13"/>
  <c r="B13" i="13"/>
  <c r="B4" i="13"/>
  <c r="E67" i="12"/>
  <c r="D67" i="12"/>
  <c r="B35" i="11"/>
  <c r="B11" i="11"/>
  <c r="B7" i="11"/>
  <c r="B12" i="11"/>
  <c r="B3" i="11"/>
  <c r="B10" i="11"/>
  <c r="B9" i="11"/>
  <c r="B5" i="11"/>
  <c r="B4" i="11"/>
  <c r="B8" i="11"/>
  <c r="B6" i="11"/>
  <c r="C11" i="10"/>
  <c r="D11" i="10"/>
  <c r="E11" i="10"/>
  <c r="F11" i="10"/>
  <c r="G11" i="10"/>
  <c r="B11" i="10"/>
  <c r="B33" i="10"/>
  <c r="B35" i="10"/>
  <c r="B45" i="10"/>
  <c r="B44" i="10"/>
  <c r="B42" i="10"/>
  <c r="B41" i="10"/>
  <c r="B37" i="10"/>
  <c r="B36" i="10"/>
  <c r="B38" i="10"/>
  <c r="E42" i="7"/>
  <c r="E41" i="7"/>
  <c r="E40" i="7"/>
  <c r="D42" i="7"/>
  <c r="D41" i="7"/>
  <c r="D40" i="7"/>
  <c r="C42" i="7"/>
  <c r="C41" i="7"/>
  <c r="C40" i="7"/>
  <c r="B40" i="7"/>
  <c r="B42" i="7"/>
  <c r="B41" i="7"/>
  <c r="E34" i="8"/>
  <c r="E33" i="8"/>
  <c r="E32" i="8"/>
  <c r="D34" i="8"/>
  <c r="D33" i="8"/>
  <c r="D32" i="8"/>
  <c r="C34" i="8"/>
  <c r="C33" i="8"/>
  <c r="C32" i="8"/>
  <c r="B34" i="8"/>
  <c r="B33" i="8"/>
  <c r="B32" i="8"/>
  <c r="G26" i="5"/>
  <c r="G19" i="5"/>
  <c r="G22" i="5"/>
  <c r="G20" i="5"/>
  <c r="G21" i="5"/>
  <c r="G25" i="5"/>
  <c r="G24" i="5"/>
  <c r="G23" i="5"/>
  <c r="E26" i="5"/>
  <c r="E19" i="5"/>
  <c r="E22" i="5"/>
  <c r="E20" i="5"/>
  <c r="E21" i="5"/>
  <c r="E25" i="5"/>
  <c r="E24" i="5"/>
  <c r="E23" i="5"/>
  <c r="C26" i="5"/>
  <c r="C19" i="5"/>
  <c r="C22" i="5"/>
  <c r="C20" i="5"/>
  <c r="C21" i="5"/>
  <c r="C25" i="5"/>
  <c r="C24" i="5"/>
  <c r="C23" i="5"/>
</calcChain>
</file>

<file path=xl/sharedStrings.xml><?xml version="1.0" encoding="utf-8"?>
<sst xmlns="http://schemas.openxmlformats.org/spreadsheetml/2006/main">
  <si>
    <r>
      <t>Diapositive 6</t>
    </r>
  </si>
  <si>
    <r>
      <t>Écoles françaises participantes</t>
    </r>
    <r>
      <t xml:space="preserve"> </t>
    </r>
  </si>
  <si>
    <r>
      <t>École</t>
    </r>
  </si>
  <si>
    <r>
      <t>Nombre d’élèves interrogés</t>
    </r>
  </si>
  <si>
    <r>
      <t>Alliance Pavillons-sous-Bois</t>
    </r>
  </si>
  <si>
    <r>
      <t>Ganeou Belgique secondaire</t>
    </r>
  </si>
  <si>
    <r>
      <t>Alliance Rachi, Paris</t>
    </r>
  </si>
  <si>
    <r>
      <t>Sinaï 18e</t>
    </r>
  </si>
  <si>
    <r>
      <t>Ganeou Belgique Primire</t>
    </r>
  </si>
  <si>
    <r>
      <t>Ganenou, Paris</t>
    </r>
  </si>
  <si>
    <r>
      <t>OHR Torah Nice</t>
    </r>
  </si>
  <si>
    <r>
      <t>Ou Torah Toulouse</t>
    </r>
  </si>
  <si>
    <r>
      <t>École juive moderne, Paris</t>
    </r>
  </si>
  <si>
    <r>
      <t>École Marianne Picard</t>
    </r>
  </si>
  <si>
    <r>
      <t>Beth Hanna</t>
    </r>
  </si>
  <si>
    <r>
      <t>École élémentaire Yavne</t>
    </r>
  </si>
  <si>
    <r>
      <t>Groupe scolaire Elie Bloch</t>
    </r>
  </si>
  <si>
    <r>
      <t>Réponses selon la région et la classe</t>
    </r>
    <r>
      <t xml:space="preserve"> </t>
    </r>
  </si>
  <si>
    <r>
      <t>Écoles regroupées par région</t>
    </r>
  </si>
  <si/>
  <si>
    <r>
      <t>Pourcentage valide</t>
    </r>
  </si>
  <si>
    <r>
      <t>Valide</t>
    </r>
  </si>
  <si>
    <r>
      <t>Amérique latine</t>
    </r>
  </si>
  <si>
    <r>
      <t>Europe</t>
    </r>
  </si>
  <si>
    <r>
      <t>France</t>
    </r>
  </si>
  <si>
    <r>
      <t>Amérique du Nord</t>
    </r>
  </si>
  <si>
    <r>
      <t>CM2 et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(n=1287)</t>
    </r>
  </si>
  <si>
    <r>
      <t>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et 2</t>
    </r>
    <r>
      <rPr>
        <vertAlign val="superscript"/>
        <sz val="11"/>
        <color theme="1"/>
        <rFont val="Calibri"/>
        <family val="2"/>
        <scheme val="minor"/>
      </rPr>
      <t>nde</t>
    </r>
    <r>
      <rPr>
        <sz val="11"/>
        <color theme="1"/>
        <rFont val="Calibri"/>
        <family val="2"/>
        <scheme val="minor"/>
      </rPr>
      <t xml:space="preserve"> (n=635)</t>
    </r>
  </si>
  <si>
    <r>
      <t>Classe en France</t>
    </r>
  </si>
  <si>
    <r>
      <t>Classe</t>
    </r>
  </si>
  <si>
    <r>
      <t>CM2</t>
    </r>
    <r>
      <t xml:space="preserve"> </t>
    </r>
  </si>
  <si>
    <r>
      <t>6</t>
    </r>
    <r>
      <rPr>
        <vertAlign val="superscript"/>
        <sz val="12"/>
        <color indexed="62"/>
        <rFont val="Arial"/>
        <family val="2"/>
      </rPr>
      <t>e</t>
    </r>
    <r>
      <rPr>
        <sz val="12"/>
        <color indexed="62"/>
        <rFont val="Arial"/>
        <family val="2"/>
      </rPr>
      <t xml:space="preserve"> </t>
    </r>
  </si>
  <si>
    <r>
      <t>4e</t>
    </r>
  </si>
  <si>
    <r>
      <t>2</t>
    </r>
    <r>
      <rPr>
        <vertAlign val="superscript"/>
        <sz val="12"/>
        <color indexed="62"/>
        <rFont val="Arial"/>
        <family val="2"/>
      </rPr>
      <t>nde</t>
    </r>
  </si>
  <si>
    <r>
      <t>Classe et genre par classe</t>
    </r>
  </si>
  <si>
    <r>
      <t>Masculin</t>
    </r>
  </si>
  <si>
    <r>
      <t>Féminin</t>
    </r>
  </si>
  <si>
    <r>
      <t>CM2</t>
    </r>
  </si>
  <si>
    <r>
      <t>6</t>
    </r>
    <r>
      <rPr>
        <vertAlign val="superscript"/>
        <sz val="11"/>
        <color theme="1"/>
        <rFont val="Calibri"/>
        <family val="2"/>
        <scheme val="minor"/>
      </rPr>
      <t>e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</si>
  <si>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nde</t>
    </r>
  </si>
  <si>
    <r>
      <t>Intensité de la vie juive à l'extérieur de l'école</t>
    </r>
  </si>
  <si>
    <r>
      <t>Numéro de groupe TwoStep</t>
    </r>
  </si>
  <si>
    <r>
      <t>Faible (n=182)</t>
    </r>
  </si>
  <si>
    <r>
      <t>Moyenne (n=74)</t>
    </r>
  </si>
  <si>
    <r>
      <t>Élevée (n=178)</t>
    </r>
  </si>
  <si>
    <r>
      <t>J'ai visité Israël avec ma famille</t>
    </r>
  </si>
  <si>
    <r>
      <t>J'assiste chaque année à un séder à Pessa'h</t>
    </r>
  </si>
  <si>
    <r>
      <t>J'ai eu, ou j'ai l'intention d'avoir, une Bar/Bat Mizvah</t>
    </r>
  </si>
  <si>
    <r>
      <t>Je vis dans une maison où le shabbat se distingue du reste de la semaine</t>
    </r>
  </si>
  <si>
    <r>
      <t>J'ai un parent qui fréquente la synagogue au moins une fois par semaine</t>
    </r>
  </si>
  <si>
    <r>
      <t>J'ai assisté à un camp d'été juif</t>
    </r>
  </si>
  <si>
    <r>
      <t>J'ai participé à un groupe de jeunes juifs ou à des activités du CCJ</t>
    </r>
  </si>
  <si>
    <r>
      <t>J'ai un parent qui joue un rôle de premier plan dans la communauté juive</t>
    </r>
  </si>
  <si>
    <r>
      <t>Intensité de la vie juive à l'extérieur de l'école selon la classe et le genre</t>
    </r>
  </si>
  <si>
    <r>
      <t>Fréquence totale</t>
    </r>
  </si>
  <si>
    <r>
      <t>Faible (n=174)</t>
    </r>
  </si>
  <si>
    <r>
      <t>Moyenne (n=73)</t>
    </r>
  </si>
  <si>
    <r>
      <t>Élevée (n=173)</t>
    </r>
  </si>
  <si>
    <r>
      <t>En quelle classes es-tu ?</t>
    </r>
  </si>
  <si>
    <r>
      <t>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</si>
  <si>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Total</t>
    </r>
  </si>
  <si>
    <r>
      <t>CM2 (n=146)</t>
    </r>
  </si>
  <si>
    <r>
      <t>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(n=151)</t>
    </r>
  </si>
  <si>
    <r>
      <t>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(n=114)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</si>
  <si>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nde</t>
    </r>
    <r>
      <rPr>
        <sz val="11"/>
        <color theme="1"/>
        <rFont val="Calibri"/>
        <family val="2"/>
        <scheme val="minor"/>
      </rPr>
      <t xml:space="preserve"> (n=23)</t>
    </r>
  </si>
  <si>
    <r>
      <t>Taux d'intérêt par classe</t>
    </r>
  </si>
  <si>
    <r>
      <t>TefilahFrance_REC</t>
    </r>
  </si>
  <si>
    <r>
      <t>Études laïques</t>
    </r>
  </si>
  <si>
    <r>
      <t>Célébrations dans toute l'école</t>
    </r>
  </si>
  <si>
    <r>
      <t>Études israéliennes/éducation israélienne</t>
    </r>
  </si>
  <si>
    <r>
      <t>Hébreu moderne</t>
    </r>
  </si>
  <si>
    <r>
      <t>Études judaïques</t>
    </r>
  </si>
  <si>
    <r>
      <t>Tefilah</t>
    </r>
  </si>
  <si>
    <r>
      <t>IsraeleducationFrance_REC</t>
    </r>
  </si>
  <si>
    <r>
      <t>Très intéressant</t>
    </r>
  </si>
  <si>
    <r>
      <t>Fréquence</t>
    </r>
  </si>
  <si>
    <r>
      <t>Pourcentage</t>
    </r>
  </si>
  <si>
    <r>
      <t>Pourcentage cumulé</t>
    </r>
  </si>
  <si>
    <r>
      <t>Intéressant</t>
    </r>
  </si>
  <si>
    <r>
      <t>Assez intéressant</t>
    </r>
  </si>
  <si>
    <r>
      <t>Légèrement/pas intéressant</t>
    </r>
  </si>
  <si>
    <r>
      <t>Manquant</t>
    </r>
  </si>
  <si>
    <r>
      <t>Système</t>
    </r>
  </si>
  <si>
    <r>
      <t>Parachat Hachavoua</t>
    </r>
  </si>
  <si>
    <r>
      <t>Prières</t>
    </r>
  </si>
  <si>
    <r>
      <t>Haguim Dinim</t>
    </r>
  </si>
  <si>
    <r>
      <t>Pensée Juive</t>
    </r>
  </si>
  <si>
    <r>
      <t>Histoire juive</t>
    </r>
  </si>
  <si>
    <r>
      <t>Houmach</t>
    </r>
  </si>
  <si>
    <r>
      <t>Études juives dans l'ensemble</t>
    </r>
  </si>
  <si>
    <r>
      <t>Biour Tefila</t>
    </r>
  </si>
  <si>
    <r>
      <t>Buemara</t>
    </r>
  </si>
  <si>
    <r>
      <t>Navi</t>
    </r>
  </si>
  <si>
    <r>
      <t>Pirek Avot</t>
    </r>
  </si>
  <si>
    <r>
      <t>Michna</t>
    </r>
  </si>
  <si>
    <r>
      <t>Corrélations</t>
    </r>
  </si>
  <si>
    <r>
      <t>SchoolwideFrance_REC</t>
    </r>
  </si>
  <si>
    <r>
      <t>ModernHebrewFrance_REC</t>
    </r>
  </si>
  <si>
    <r>
      <t>JewishStudiesFrance_REC</t>
    </r>
  </si>
  <si>
    <r>
      <t>NaviFrance_REC</t>
    </r>
  </si>
  <si>
    <r>
      <t>HumashFrance_REC</t>
    </r>
  </si>
  <si>
    <r>
      <t>GuestSpeakersFrance_REC</t>
    </r>
  </si>
  <si>
    <r>
      <t>JewishtThoughFrance_REC</t>
    </r>
  </si>
  <si>
    <r>
      <t>JewishHistoryFrance_REC</t>
    </r>
  </si>
  <si>
    <r>
      <t>StudyofPrayerFrance_Rec</t>
    </r>
  </si>
  <si>
    <r>
      <t>GemaraFrance_Rec</t>
    </r>
  </si>
  <si>
    <r>
      <t>AvotFRance_Rec</t>
    </r>
  </si>
  <si>
    <r>
      <t>MishnaFrace_Rec</t>
    </r>
  </si>
  <si>
    <r>
      <t>HolidaysLawsFrance_Rec</t>
    </r>
  </si>
  <si>
    <r>
      <t>ParshaFrance_REC</t>
    </r>
  </si>
  <si>
    <r>
      <t>SecularStudiesFrance_Rec</t>
    </r>
  </si>
  <si>
    <r>
      <t>Kendall's tau_b</t>
    </r>
  </si>
  <si>
    <r>
      <t>.191**</t>
    </r>
  </si>
  <si>
    <r>
      <t>.228**</t>
    </r>
  </si>
  <si>
    <r>
      <t>.303**</t>
    </r>
  </si>
  <si>
    <r>
      <t>.392**</t>
    </r>
  </si>
  <si>
    <r>
      <t>.246**</t>
    </r>
  </si>
  <si>
    <r>
      <t>.233**</t>
    </r>
  </si>
  <si>
    <r>
      <t>.271**</t>
    </r>
  </si>
  <si>
    <r>
      <t>.322**</t>
    </r>
  </si>
  <si>
    <r>
      <t>.200**</t>
    </r>
  </si>
  <si>
    <r>
      <t>.484**</t>
    </r>
  </si>
  <si>
    <r>
      <t>.274**</t>
    </r>
  </si>
  <si>
    <r>
      <t>.419**</t>
    </r>
  </si>
  <si>
    <r>
      <t>.342**</t>
    </r>
  </si>
  <si>
    <r>
      <t>.302**</t>
    </r>
  </si>
  <si>
    <r>
      <t>.275**</t>
    </r>
  </si>
  <si>
    <r>
      <t>.102*</t>
    </r>
  </si>
  <si>
    <r>
      <t>.256**</t>
    </r>
  </si>
  <si>
    <r>
      <t>.151**</t>
    </r>
  </si>
  <si>
    <r>
      <t>.260**</t>
    </r>
  </si>
  <si>
    <r>
      <t>.161**</t>
    </r>
  </si>
  <si>
    <r>
      <t>.263**</t>
    </r>
  </si>
  <si>
    <r>
      <t>.227**</t>
    </r>
  </si>
  <si>
    <r>
      <t>.137**</t>
    </r>
  </si>
  <si>
    <r>
      <t>.295**</t>
    </r>
  </si>
  <si>
    <r>
      <t>.150*</t>
    </r>
  </si>
  <si>
    <r>
      <t>.283**</t>
    </r>
  </si>
  <si>
    <r>
      <t>.156**</t>
    </r>
  </si>
  <si>
    <r>
      <t>.252**</t>
    </r>
  </si>
  <si>
    <r>
      <t>.158**</t>
    </r>
  </si>
  <si>
    <r>
      <t>.356**</t>
    </r>
  </si>
  <si>
    <r>
      <t>.281**</t>
    </r>
  </si>
  <si>
    <r>
      <t>.405**</t>
    </r>
  </si>
  <si>
    <r>
      <t>.359**</t>
    </r>
  </si>
  <si>
    <r>
      <t>.311**</t>
    </r>
  </si>
  <si>
    <r>
      <t>.364**</t>
    </r>
  </si>
  <si>
    <r>
      <t>.316**</t>
    </r>
  </si>
  <si>
    <r>
      <t>.382**</t>
    </r>
  </si>
  <si>
    <r>
      <t>.294**</t>
    </r>
  </si>
  <si>
    <r>
      <t>.189**</t>
    </r>
  </si>
  <si>
    <r>
      <t>.119*</t>
    </r>
  </si>
  <si>
    <r>
      <t>.280**</t>
    </r>
  </si>
  <si>
    <r>
      <t>.328**</t>
    </r>
  </si>
  <si>
    <r>
      <t>.207**</t>
    </r>
  </si>
  <si>
    <r>
      <t>.134**</t>
    </r>
  </si>
  <si>
    <r>
      <t>.329**</t>
    </r>
  </si>
  <si>
    <r>
      <t>.201**</t>
    </r>
  </si>
  <si>
    <r>
      <t>.402**</t>
    </r>
  </si>
  <si>
    <r>
      <t>.403**</t>
    </r>
  </si>
  <si>
    <r>
      <t>.257**</t>
    </r>
  </si>
  <si>
    <r>
      <t>.154**</t>
    </r>
  </si>
  <si>
    <r>
      <t>.435**</t>
    </r>
  </si>
  <si>
    <r>
      <t>.447**</t>
    </r>
  </si>
  <si>
    <r>
      <t>.482**</t>
    </r>
  </si>
  <si>
    <r>
      <t>.380**</t>
    </r>
  </si>
  <si>
    <r>
      <t>.461**</t>
    </r>
  </si>
  <si>
    <r>
      <t>.439**</t>
    </r>
  </si>
  <si>
    <r>
      <t>.454**</t>
    </r>
  </si>
  <si>
    <r>
      <t>.375**</t>
    </r>
  </si>
  <si>
    <r>
      <t>.349**</t>
    </r>
  </si>
  <si>
    <r>
      <t>.192**</t>
    </r>
  </si>
  <si>
    <r>
      <t>.404**</t>
    </r>
  </si>
  <si>
    <r>
      <t>.305**</t>
    </r>
  </si>
  <si>
    <r>
      <t>.452**</t>
    </r>
  </si>
  <si>
    <r>
      <t>.517**</t>
    </r>
  </si>
  <si>
    <r>
      <t>.442**</t>
    </r>
  </si>
  <si>
    <r>
      <t>.492**</t>
    </r>
  </si>
  <si>
    <r>
      <t>.348**</t>
    </r>
  </si>
  <si>
    <r>
      <t>.226**</t>
    </r>
  </si>
  <si>
    <r>
      <t>.205**</t>
    </r>
  </si>
  <si>
    <r>
      <t>.347**</t>
    </r>
  </si>
  <si>
    <r>
      <t>.413**</t>
    </r>
  </si>
  <si>
    <r>
      <t>.387**</t>
    </r>
  </si>
  <si>
    <r>
      <t>.336**</t>
    </r>
  </si>
  <si>
    <r>
      <t>.317**</t>
    </r>
  </si>
  <si>
    <r>
      <t>.240**</t>
    </r>
  </si>
  <si>
    <r>
      <t>.353**</t>
    </r>
  </si>
  <si>
    <r>
      <t>.199*</t>
    </r>
  </si>
  <si>
    <r>
      <t>.259*</t>
    </r>
  </si>
  <si>
    <r>
      <t>.265*</t>
    </r>
  </si>
  <si>
    <r>
      <t>.278*</t>
    </r>
  </si>
  <si>
    <r>
      <t>.271*</t>
    </r>
  </si>
  <si>
    <r>
      <t>.239*</t>
    </r>
  </si>
  <si>
    <r>
      <t>.296**</t>
    </r>
  </si>
  <si>
    <r>
      <t>.308**</t>
    </r>
  </si>
  <si>
    <r>
      <t>.318**</t>
    </r>
  </si>
  <si>
    <r>
      <t>.373**</t>
    </r>
  </si>
  <si>
    <r>
      <t>.253**</t>
    </r>
  </si>
  <si>
    <r>
      <t>.254**</t>
    </r>
  </si>
  <si>
    <r>
      <t>.242**</t>
    </r>
  </si>
  <si>
    <r>
      <t>.163**</t>
    </r>
  </si>
  <si>
    <r>
      <t>.251**</t>
    </r>
  </si>
  <si>
    <r>
      <t>.282**</t>
    </r>
  </si>
  <si>
    <r>
      <t>.204**</t>
    </r>
  </si>
  <si>
    <r>
      <t>.206**</t>
    </r>
  </si>
  <si>
    <r>
      <t>.273**</t>
    </r>
  </si>
  <si>
    <r>
      <t>.172**</t>
    </r>
  </si>
  <si>
    <r>
      <t>.466**</t>
    </r>
  </si>
  <si>
    <r>
      <t>.515**</t>
    </r>
  </si>
  <si>
    <r>
      <t>.426**</t>
    </r>
  </si>
  <si>
    <r>
      <t>.379**</t>
    </r>
  </si>
  <si>
    <r>
      <t>.369**</t>
    </r>
  </si>
  <si>
    <r>
      <t>.171**</t>
    </r>
  </si>
  <si>
    <r>
      <t>.434**</t>
    </r>
  </si>
  <si>
    <r>
      <t>.503**</t>
    </r>
  </si>
  <si>
    <r>
      <t>.436**</t>
    </r>
  </si>
  <si>
    <r>
      <t>.506**</t>
    </r>
  </si>
  <si>
    <r>
      <t>.378**</t>
    </r>
  </si>
  <si>
    <r>
      <t>.367**</t>
    </r>
  </si>
  <si>
    <r>
      <t>.220**</t>
    </r>
  </si>
  <si>
    <r>
      <t>.222**</t>
    </r>
  </si>
  <si>
    <r>
      <t>.376**</t>
    </r>
  </si>
  <si>
    <r>
      <t>.179**</t>
    </r>
  </si>
  <si>
    <r>
      <t>.118*</t>
    </r>
  </si>
  <si>
    <r>
      <t>Dans toute l'école</t>
    </r>
  </si>
  <si>
    <r>
      <t>Éducation israélienne</t>
    </r>
  </si>
  <si>
    <r>
      <t>Niveau d'intérêt général à l'école et par classe</t>
    </r>
  </si>
  <si>
    <r>
      <t>Analyse de K-Cluster sur l'intérêt pour l’école française</t>
    </r>
  </si>
  <si>
    <r>
      <t>Faible</t>
    </r>
  </si>
  <si>
    <r>
      <t>Moyen</t>
    </r>
  </si>
  <si>
    <r>
      <t>Élevé</t>
    </r>
  </si>
  <si>
    <r>
      <t>Faible « Neutre ou léger/aucun intérêt » (n=43)</t>
    </r>
  </si>
  <si>
    <r>
      <t>Moyen « Intérêt moyen ou neutre » (161)</t>
    </r>
  </si>
  <si>
    <r>
      <t>Élevé « Grand intérêt ou intérêt moyen » (n=229)</t>
    </r>
  </si>
  <si>
    <r>
      <t>3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 (n=113)</t>
    </r>
  </si>
  <si>
    <r>
      <t>5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secondaire (n=23)</t>
    </r>
  </si>
  <si>
    <r>
      <t>Niveau d'intérêt dans les classes selon le genre et le contexte familial</t>
    </r>
  </si>
  <si>
    <r>
      <t>Veuillez indiquer votre genre - Choix sélectionné</t>
    </r>
  </si>
  <si>
    <r>
      <t>Masculin (n=208)</t>
    </r>
  </si>
  <si>
    <r>
      <t>Féminin (221)</t>
    </r>
  </si>
  <si>
    <r>
      <t>Autre :</t>
    </r>
  </si>
  <si>
    <r>
      <t>Faible (n=42)</t>
    </r>
  </si>
  <si>
    <r>
      <t>Moyenne (n=156)</t>
    </r>
  </si>
  <si>
    <r>
      <t>Élevée (n=221)</t>
    </r>
  </si>
  <si>
    <r>
      <t>Total 419</t>
    </r>
  </si>
  <si>
    <r>
      <t>Féminin (= 221)</t>
    </r>
  </si>
  <si>
    <r>
      <t>Faible « Neutre ou léger/aucun intérêt » (n=42)</t>
    </r>
  </si>
  <si>
    <r>
      <t>Moyen « Intérêt moyen ou neutre » (n=156)</t>
    </r>
  </si>
  <si>
    <r>
      <t>Élevé « Grand intérêt ou intérêt moyen » (n=221)</t>
    </r>
  </si>
  <si>
    <r>
      <t>Vie juive de faible intensité à l'extérieur de l'école (n=181)</t>
    </r>
  </si>
  <si>
    <r>
      <t>Vie juive de moyenne intensité à l'extérieur de l'école (n=74)</t>
    </r>
  </si>
  <si>
    <r>
      <t>Vie juive d’intensité élevée à l'extérieur de l'école (n=178)</t>
    </r>
  </si>
  <si>
    <r>
      <t>Moyen « Intérêt moyen ou neutre » (n=161)</t>
    </r>
  </si>
  <si>
    <r>
      <t>Attitudes des élèves</t>
    </r>
  </si>
  <si>
    <r>
      <t>Des concepts juifs comme Tikkun Olam m'inspirent</t>
    </r>
  </si>
  <si>
    <r>
      <t>Je ressens un lien fort avec Israël</t>
    </r>
  </si>
  <si>
    <r>
      <t>Savoir communiquer en hébreu est important pour moi</t>
    </r>
  </si>
  <si>
    <r>
      <t>Je ressens un lien fort avec mon héritage juif</t>
    </r>
  </si>
  <si>
    <r>
      <t>Aller à une école juive me donne l'impression d'appartenir à la communauté</t>
    </r>
  </si>
  <si>
    <r>
      <t>J’ai envie d’en apprendre davantage sur le judaïsme et mon héritage juif</t>
    </r>
  </si>
  <si>
    <r>
      <t>Je ressens un fort sentiment de connexion avec les Juifs en France</t>
    </r>
  </si>
  <si>
    <r>
      <t>Je suis préoccupé(e) par les Juifs dans le besoin en France</t>
    </r>
  </si>
  <si>
    <r>
      <t>Mes cours d'études judaïques font partie de mes cours préférés</t>
    </r>
  </si>
  <si>
    <r>
      <t>Je vois le service communautaire et le bénévolat comme faisant partie de ma vie juive</t>
    </r>
  </si>
  <si>
    <r>
      <t>D’accord ou pas d’accord - Je ressens un fort sentiment de connexion avec les Juifs en [Field-Q3].</t>
    </r>
    <r>
      <t xml:space="preserve"> </t>
    </r>
    <r>
      <t>* Veuillez indiquer votre genre - choix sélectionné Tabulation croisée</t>
    </r>
  </si>
  <si>
    <r>
      <t>% dans « Veuillez indiquer votre genre » - choix sélectionné</t>
    </r>
    <r>
      <t xml:space="preserve"> </t>
    </r>
  </si>
  <si>
    <r>
      <t>D’accord ou pas d’accord - Je ressens un fort sentiment de connexion avec les Juifs en [Field-Q3].</t>
    </r>
  </si>
  <si>
    <r>
      <t>Pas du tout d'accord</t>
    </r>
  </si>
  <si>
    <r>
      <t>Pas d'accord</t>
    </r>
  </si>
  <si>
    <r>
      <t>Ni d'accord ni pas d'accord</t>
    </r>
  </si>
  <si>
    <r>
      <t>D'accord</t>
    </r>
  </si>
  <si>
    <r>
      <t>Tout à fait d'accord</t>
    </r>
  </si>
  <si>
    <r>
      <t>Gros plan « Aller à une école juive me donne l'impression d'appartenir à</t>
    </r>
  </si>
  <si>
    <r>
      <t>D’accord ou pas d’accord - Aller à une école juive me donne l'impression d'appartenir à</t>
    </r>
  </si>
  <si>
    <r>
      <t>Pas du tout d'accord ou pas d'accord</t>
    </r>
  </si>
  <si>
    <r>
      <t>Tabulation croisée</t>
    </r>
  </si>
  <si>
    <r>
      <t>% parmi « D’accord ou pas d’accord - Aller à une école juive me donne l'impression d'appartenir à »</t>
    </r>
    <r>
      <t xml:space="preserve"> </t>
    </r>
  </si>
  <si>
    <r>
      <t>Gros plan - Mes cours d'études judaïques font partie de mes cours préférés</t>
    </r>
  </si>
  <si>
    <r>
      <t>Perceptions des compétences par les élèves</t>
    </r>
  </si>
  <si>
    <r>
      <t>Avoir une conversation sur Dieu</t>
    </r>
  </si>
  <si>
    <r>
      <t>Développer un lien personnel avec Dieu</t>
    </r>
  </si>
  <si>
    <r>
      <t>Lire un texte inconnu du siddour</t>
    </r>
  </si>
  <si>
    <r>
      <t>Parler hébreu en classe</t>
    </r>
  </si>
  <si>
    <r>
      <t>Comprendre les actualités ou la littérature israéliennes</t>
    </r>
  </si>
  <si>
    <r>
      <t>Participer à de courtes conversations en hébreu</t>
    </r>
  </si>
  <si>
    <r>
      <t>Chanter des extraits de la Torah</t>
    </r>
  </si>
  <si>
    <r>
      <t>Diriger la prière</t>
    </r>
  </si>
  <si>
    <r>
      <t>Comprendre les films/émissions de télévision en hébreu</t>
    </r>
  </si>
  <si>
    <r>
      <t>Apprendre la Torah indépendamment</t>
    </r>
  </si>
  <si>
    <r>
      <t>Images d'Israël</t>
    </r>
  </si>
  <si>
    <r>
      <t>Une terre promise par Dieu</t>
    </r>
  </si>
  <si>
    <r>
      <t>Une chouette destination de vacances</t>
    </r>
  </si>
  <si>
    <r>
      <t>La patrie du peuple juif</t>
    </r>
  </si>
  <si>
    <r>
      <t>Un endroit où découvrir l'identité juive</t>
    </r>
    <r>
      <t xml:space="preserve"> </t>
    </r>
  </si>
  <si>
    <r>
      <t>Un centre spirituel pour les Juifs</t>
    </r>
  </si>
  <si>
    <r>
      <t>Un endroit sûr</t>
    </r>
  </si>
  <si>
    <r>
      <t>Un endroit où les gens sont amicaux</t>
    </r>
  </si>
  <si>
    <r>
      <t>Un endroit où les minorités sont traitées équitablement</t>
    </r>
  </si>
  <si>
    <r>
      <t>Un endroit à l'abri de l'antisémitisme</t>
    </r>
    <r>
      <t xml:space="preserve"> </t>
    </r>
  </si>
  <si>
    <r>
      <t>% des élèves ayant répondu « Beaucoup » - Dans quelle mesure considèrerais-tu Israël comme....</t>
    </r>
  </si>
  <si>
    <r>
      <t>Attitude/intention comportementale :</t>
    </r>
    <r>
      <t xml:space="preserve"> </t>
    </r>
    <r>
      <t>Engagement personnel et familial envers le judaïsme (3e et 5e secondaire)</t>
    </r>
  </si>
  <si>
    <r>
      <t>Être juif</t>
    </r>
  </si>
  <si>
    <r>
      <t>Élever mes enfants dans la confession juive</t>
    </r>
  </si>
  <si>
    <r>
      <t>Épouser une personne de confession juive</t>
    </r>
  </si>
  <si>
    <r>
      <t>Rencontrer une personne de confession juive</t>
    </r>
  </si>
  <si>
    <r>
      <rPr>
        <sz val="24"/>
        <color rgb="FF3D3935"/>
        <rFont val="HK Grotesk Pro AltJ"/>
      </rPr>
      <t>Intention comportementale :</t>
    </r>
    <r>
      <rPr>
        <sz val="24"/>
        <color rgb="FF3D3935"/>
        <rFont val="HK Grotesk Pro AltJ"/>
      </rPr>
      <t xml:space="preserve"> </t>
    </r>
    <r>
      <rPr>
        <sz val="24"/>
        <color rgb="FF3D3935"/>
        <rFont val="HK Grotesk Pro AltJ"/>
      </rPr>
      <t>Engagement personnel et familial envers le judaïsme (4</t>
    </r>
    <r>
      <rPr>
        <vertAlign val="superscript"/>
        <sz val="24"/>
        <color rgb="FF3D3935"/>
        <rFont val="HK Grotesk Pro AltJ"/>
      </rPr>
      <t>e</t>
    </r>
    <r>
      <rPr>
        <sz val="24"/>
        <color rgb="FF3D3935"/>
        <rFont val="HK Grotesk Pro AltJ"/>
      </rPr>
      <t xml:space="preserve"> et 2</t>
    </r>
    <r>
      <rPr>
        <vertAlign val="superscript"/>
        <sz val="24"/>
        <color rgb="FF3D3935"/>
        <rFont val="HK Grotesk Pro AltJ"/>
      </rPr>
      <t>nde</t>
    </r>
    <r>
      <rPr>
        <sz val="24"/>
        <color rgb="FF3D3935"/>
        <rFont val="HK Grotesk Pro AltJ"/>
      </rPr>
      <t>)</t>
    </r>
  </si>
  <si>
    <r>
      <t>Vivre en Israël</t>
    </r>
  </si>
  <si>
    <r>
      <t>Donner de l'argent à des organisations juives locales</t>
    </r>
  </si>
  <si>
    <r>
      <t>Participer à des activités et/ou à des services</t>
    </r>
  </si>
  <si>
    <r>
      <t>Visiter Israël</t>
    </r>
  </si>
  <si>
    <r>
      <t>Faire du bénévolat activement au sein de la communauté juive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</si>
</sst>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%"/>
    <numFmt numFmtId="165" formatCode="0.0\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4"/>
      <color indexed="60"/>
      <name val="Arial Bold"/>
    </font>
    <font>
      <sz val="12"/>
      <color indexed="62"/>
      <name val="Arial"/>
    </font>
    <font>
      <sz val="12"/>
      <color indexed="60"/>
      <name val="Arial"/>
    </font>
    <font>
      <sz val="10"/>
      <name val="Arial"/>
      <family val="2"/>
    </font>
    <font>
      <sz val="12"/>
      <color indexed="62"/>
      <name val="Arial"/>
      <family val="2"/>
    </font>
    <font>
      <sz val="24"/>
      <color rgb="FF3D3935"/>
      <name val="HK Grotesk Pro AltJ"/>
    </font>
    <font>
      <vertAlign val="superscript"/>
      <sz val="24"/>
      <color rgb="FF3D3935"/>
      <name val="HK Grotesk Pro AltJ"/>
    </font>
    <font>
      <sz val="9"/>
      <color rgb="FF3D3935"/>
      <name val="HK Grotesk Pro AltJ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</cellStyleXfs>
  <cellXfs count="29">
    <xf numFmtId="0" fontId="0" fillId="0" borderId="0" xfId="0"/>
    <xf numFmtId="0" fontId="3" fillId="0" borderId="0" xfId="2"/>
    <xf numFmtId="0" fontId="2" fillId="0" borderId="0" xfId="0" applyFont="1"/>
    <xf numFmtId="0" fontId="3" fillId="0" borderId="0" xfId="3"/>
    <xf numFmtId="0" fontId="5" fillId="0" borderId="2" xfId="3" applyFont="1" applyBorder="1" applyAlignment="1">
      <alignment horizontal="center" wrapText="1"/>
    </xf>
    <xf numFmtId="0" fontId="5" fillId="2" borderId="3" xfId="3" applyFont="1" applyFill="1" applyBorder="1" applyAlignment="1">
      <alignment horizontal="left" vertical="top" wrapText="1"/>
    </xf>
    <xf numFmtId="0" fontId="5" fillId="2" borderId="5" xfId="3" applyFont="1" applyFill="1" applyBorder="1" applyAlignment="1">
      <alignment horizontal="left" vertical="top" wrapText="1"/>
    </xf>
    <xf numFmtId="164" fontId="6" fillId="3" borderId="4" xfId="3" applyNumberFormat="1" applyFont="1" applyFill="1" applyBorder="1" applyAlignment="1">
      <alignment horizontal="right" vertical="top"/>
    </xf>
    <xf numFmtId="164" fontId="6" fillId="3" borderId="6" xfId="3" applyNumberFormat="1" applyFont="1" applyFill="1" applyBorder="1" applyAlignment="1">
      <alignment horizontal="right" vertical="top"/>
    </xf>
    <xf numFmtId="0" fontId="4" fillId="0" borderId="0" xfId="4" applyFont="1" applyAlignment="1">
      <alignment horizontal="center" vertical="center" wrapText="1"/>
    </xf>
    <xf numFmtId="0" fontId="7" fillId="0" borderId="0" xfId="4"/>
    <xf numFmtId="0" fontId="8" fillId="2" borderId="3" xfId="4" applyFont="1" applyFill="1" applyBorder="1" applyAlignment="1">
      <alignment horizontal="left" vertical="top" wrapText="1"/>
    </xf>
    <xf numFmtId="0" fontId="8" fillId="2" borderId="5" xfId="4" applyFont="1" applyFill="1" applyBorder="1" applyAlignment="1">
      <alignment horizontal="left" vertical="top" wrapText="1"/>
    </xf>
    <xf numFmtId="164" fontId="0" fillId="0" borderId="0" xfId="0" applyNumberFormat="1"/>
    <xf numFmtId="10" fontId="0" fillId="0" borderId="0" xfId="0" applyNumberFormat="1"/>
    <xf numFmtId="9" fontId="0" fillId="0" borderId="0" xfId="1" applyFont="1"/>
    <xf numFmtId="1" fontId="0" fillId="0" borderId="0" xfId="0" applyNumberFormat="1"/>
    <xf numFmtId="9" fontId="0" fillId="0" borderId="0" xfId="0" applyNumberFormat="1"/>
    <xf numFmtId="165" fontId="0" fillId="0" borderId="0" xfId="0" applyNumberFormat="1"/>
    <xf numFmtId="0" fontId="0" fillId="4" borderId="0" xfId="0" applyFill="1"/>
    <xf numFmtId="0" fontId="0" fillId="5" borderId="0" xfId="0" applyFill="1"/>
    <xf numFmtId="0" fontId="9" fillId="0" borderId="0" xfId="0" applyFont="1"/>
    <xf numFmtId="0" fontId="11" fillId="0" borderId="0" xfId="0" applyFont="1" applyAlignment="1">
      <alignment horizontal="center" vertical="center" readingOrder="0"/>
    </xf>
    <xf numFmtId="0" fontId="12" fillId="0" borderId="0" xfId="0" applyFont="1"/>
    <xf numFmtId="0" fontId="4" fillId="0" borderId="0" xfId="3" applyFont="1" applyAlignment="1">
      <alignment horizontal="center" vertical="center" wrapText="1"/>
    </xf>
    <xf numFmtId="0" fontId="5" fillId="0" borderId="1" xfId="3" applyFont="1" applyBorder="1" applyAlignment="1">
      <alignment horizontal="left" wrapText="1"/>
    </xf>
    <xf numFmtId="0" fontId="5" fillId="2" borderId="3" xfId="3" applyFont="1" applyFill="1" applyBorder="1" applyAlignment="1">
      <alignment horizontal="left" vertical="top" wrapText="1"/>
    </xf>
    <xf numFmtId="0" fontId="5" fillId="2" borderId="5" xfId="3" applyFont="1" applyFill="1" applyBorder="1" applyAlignment="1">
      <alignment horizontal="left" vertical="top" wrapText="1"/>
    </xf>
    <xf numFmtId="0" fontId="4" fillId="0" borderId="0" xfId="4" applyFont="1" applyAlignment="1">
      <alignment horizontal="center" vertical="center" wrapText="1"/>
    </xf>
  </cellXfs>
  <cellStyles count="5">
    <cellStyle name="Normal" xfId="0" builtinId="0"/>
    <cellStyle name="Normal_Slide 6" xfId="2" xr:uid="{02C24F1B-2334-418C-BCEF-D2523228B7D2}"/>
    <cellStyle name="Normal_Slide 8" xfId="3" xr:uid="{D9E0226D-23C9-4ACB-BDCE-588171637C41}"/>
    <cellStyle name="Normal_Slide 8_1" xfId="4" xr:uid="{A73FA827-C8DE-4800-979B-16E4963C4518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Nombre d’élèves interrogés par école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748490813648296"/>
          <c:y val="0.17171296296296298"/>
          <c:w val="0.6364039807524059"/>
          <c:h val="0.777361111111111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6'!$A$8:$A$20</c:f>
            </c:strRef>
          </c:cat>
          <c:val>
            <c:numRef>
              <c:f>'Diapositive 6'!$B$8:$B$20</c:f>
              <c:numCache>
                <c:formatCode>General</c:formatCode>
                <c:ptCount val="13"/>
                <c:pt idx="0">
                  <c:v>114</c:v>
                </c:pt>
                <c:pt idx="1">
                  <c:v>77</c:v>
                </c:pt>
                <c:pt idx="2">
                  <c:v>53</c:v>
                </c:pt>
                <c:pt idx="3">
                  <c:v>36</c:v>
                </c:pt>
                <c:pt idx="4">
                  <c:v>31</c:v>
                </c:pt>
                <c:pt idx="5">
                  <c:v>27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7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2-4F1C-AEF3-E710C3416D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58612623"/>
        <c:axId val="1992644432"/>
      </c:barChart>
      <c:catAx>
        <c:axId val="3586126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2644432"/>
        <c:crosses val="autoZero"/>
        <c:auto val="1"/>
        <c:lblAlgn val="ctr"/>
        <c:lblOffset val="100"/>
        <c:noMultiLvlLbl val="0"/>
      </c:catAx>
      <c:valAx>
        <c:axId val="199264443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58612623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Nombre d’élèves interrogés par genre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12'!$B$3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12'!$A$4:$A$6</c:f>
            </c:strRef>
          </c:cat>
          <c:val>
            <c:numRef>
              <c:f>'Diapositive 12'!$B$4:$B$6</c:f>
              <c:numCache>
                <c:formatCode>0%</c:formatCode>
                <c:ptCount val="3"/>
                <c:pt idx="0">
                  <c:v>0.50600000000000001</c:v>
                </c:pt>
                <c:pt idx="1">
                  <c:v>0.39700000000000002</c:v>
                </c:pt>
                <c:pt idx="2">
                  <c:v>0.53200000000000003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B-4F72-B95A-B2795033C219}"/>
            </c:ext>
          </c:extLst>
        </c:ser>
        <c:ser>
          <c:idx val="1"/>
          <c:order val="1"/>
          <c:tx>
            <c:strRef>
              <c:f>'Diapositive 12'!$C$3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12'!$A$4:$A$6</c:f>
            </c:strRef>
          </c:cat>
          <c:val>
            <c:numRef>
              <c:f>'Diapositive 12'!$C$4:$C$6</c:f>
              <c:numCache>
                <c:formatCode>0%</c:formatCode>
                <c:ptCount val="3"/>
                <c:pt idx="0">
                  <c:v>0.49399999999999999</c:v>
                </c:pt>
                <c:pt idx="1">
                  <c:v>0.60299999999999998</c:v>
                </c:pt>
                <c:pt idx="2">
                  <c:v>0.46800000000000003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B-4F72-B95A-B2795033C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7481695"/>
        <c:axId val="397467775"/>
      </c:barChart>
      <c:catAx>
        <c:axId val="39748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467775"/>
        <c:crosses val="autoZero"/>
        <c:auto val="1"/>
        <c:lblAlgn val="ctr"/>
        <c:lblOffset val="100"/>
        <c:noMultiLvlLbl val="0"/>
      </c:catAx>
      <c:valAx>
        <c:axId val="397467775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97481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par classe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12'!$A$40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12'!$B$39:$E$39</c:f>
            </c:strRef>
          </c:cat>
          <c:val>
            <c:numRef>
              <c:f>'Diapositive 12'!$B$40:$E$40</c:f>
              <c:numCache>
                <c:formatCode>0%</c:formatCode>
                <c:ptCount val="4"/>
                <c:pt idx="0">
                  <c:v>0.4726027397260274</c:v>
                </c:pt>
                <c:pt idx="1">
                  <c:v>0.46357615894039733</c:v>
                </c:pt>
                <c:pt idx="2">
                  <c:v>0.32456140350877194</c:v>
                </c:pt>
                <c:pt idx="3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7-4716-AB4C-C487D5CCFBDD}"/>
            </c:ext>
          </c:extLst>
        </c:ser>
        <c:ser>
          <c:idx val="1"/>
          <c:order val="1"/>
          <c:tx>
            <c:strRef>
              <c:f>'Diapositive 12'!$A$41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12'!$B$39:$E$39</c:f>
            </c:strRef>
          </c:cat>
          <c:val>
            <c:numRef>
              <c:f>'Diapositive 12'!$B$41:$E$41</c:f>
              <c:numCache>
                <c:formatCode>0%</c:formatCode>
                <c:ptCount val="4"/>
                <c:pt idx="0">
                  <c:v>0.12328767123287671</c:v>
                </c:pt>
                <c:pt idx="1">
                  <c:v>0.16556291390728478</c:v>
                </c:pt>
                <c:pt idx="2">
                  <c:v>0.17543859649122806</c:v>
                </c:pt>
                <c:pt idx="3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7-4716-AB4C-C487D5CCFBDD}"/>
            </c:ext>
          </c:extLst>
        </c:ser>
        <c:ser>
          <c:idx val="2"/>
          <c:order val="2"/>
          <c:tx>
            <c:strRef>
              <c:f>'Diapositive 12'!$A$42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12'!$B$39:$E$39</c:f>
            </c:strRef>
          </c:cat>
          <c:val>
            <c:numRef>
              <c:f>'Diapositive 12'!$B$42:$E$42</c:f>
              <c:numCache>
                <c:formatCode>0%</c:formatCode>
                <c:ptCount val="4"/>
                <c:pt idx="0">
                  <c:v>0.4041095890410959</c:v>
                </c:pt>
                <c:pt idx="1">
                  <c:v>0.37086092715231789</c:v>
                </c:pt>
                <c:pt idx="2">
                  <c:v>0.49122807017543857</c:v>
                </c:pt>
                <c:pt idx="3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C7-4716-AB4C-C487D5CCFB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7271791"/>
        <c:axId val="407265071"/>
      </c:barChart>
      <c:catAx>
        <c:axId val="40727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65071"/>
        <c:crosses val="autoZero"/>
        <c:auto val="1"/>
        <c:lblAlgn val="ctr"/>
        <c:lblOffset val="100"/>
        <c:noMultiLvlLbl val="0"/>
      </c:catAx>
      <c:valAx>
        <c:axId val="40726507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727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'Diapositive 14'!$A$7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</c:strRef>
          </c:cat>
          <c:val>
            <c:numRef>
              <c:f>'Diapositive 14'!$B$7:$G$7</c:f>
              <c:numCache>
                <c:formatCode>0\%</c:formatCode>
                <c:ptCount val="6"/>
                <c:pt idx="0">
                  <c:v>29.8</c:v>
                </c:pt>
                <c:pt idx="1">
                  <c:v>68.3</c:v>
                </c:pt>
                <c:pt idx="2">
                  <c:v>34.700000000000003</c:v>
                </c:pt>
                <c:pt idx="3">
                  <c:v>28.4</c:v>
                </c:pt>
                <c:pt idx="4">
                  <c:v>27.3</c:v>
                </c:pt>
                <c:pt idx="5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2-414F-B3EC-FD9FD854DEE6}"/>
            </c:ext>
          </c:extLst>
        </c:ser>
        <c:ser>
          <c:idx val="1"/>
          <c:order val="1"/>
          <c:tx>
            <c:strRef>
              <c:f>'Diapositive 14'!$A$8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</c:strRef>
          </c:cat>
          <c:val>
            <c:numRef>
              <c:f>'Diapositive 14'!$B$8:$G$8</c:f>
              <c:numCache>
                <c:formatCode>0\%</c:formatCode>
                <c:ptCount val="6"/>
                <c:pt idx="0">
                  <c:v>44.9</c:v>
                </c:pt>
                <c:pt idx="1">
                  <c:v>23.9</c:v>
                </c:pt>
                <c:pt idx="2">
                  <c:v>40.200000000000003</c:v>
                </c:pt>
                <c:pt idx="3">
                  <c:v>40.299999999999997</c:v>
                </c:pt>
                <c:pt idx="4">
                  <c:v>42.1</c:v>
                </c:pt>
                <c:pt idx="5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2-414F-B3EC-FD9FD854DEE6}"/>
            </c:ext>
          </c:extLst>
        </c:ser>
        <c:ser>
          <c:idx val="2"/>
          <c:order val="2"/>
          <c:tx>
            <c:strRef>
              <c:f>'Diapositive 14'!$A$9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</c:strRef>
          </c:cat>
          <c:val>
            <c:numRef>
              <c:f>'Diapositive 14'!$B$9:$G$9</c:f>
              <c:numCache>
                <c:formatCode>0\%</c:formatCode>
                <c:ptCount val="6"/>
                <c:pt idx="0">
                  <c:v>21.6</c:v>
                </c:pt>
                <c:pt idx="1">
                  <c:v>4.7</c:v>
                </c:pt>
                <c:pt idx="2">
                  <c:v>18.399999999999999</c:v>
                </c:pt>
                <c:pt idx="3">
                  <c:v>23.3</c:v>
                </c:pt>
                <c:pt idx="4">
                  <c:v>20.5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2-414F-B3EC-FD9FD854DEE6}"/>
            </c:ext>
          </c:extLst>
        </c:ser>
        <c:ser>
          <c:idx val="3"/>
          <c:order val="3"/>
          <c:tx>
            <c:strRef>
              <c:f>'Diapositive 14'!$A$10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'Diapositive 14'!$B$6:$G$6</c:f>
            </c:strRef>
          </c:cat>
          <c:val>
            <c:numRef>
              <c:f>'Diapositive 14'!$B$10:$G$10</c:f>
              <c:numCache>
                <c:formatCode>0\%</c:formatCode>
                <c:ptCount val="6"/>
                <c:pt idx="0">
                  <c:v>3.8</c:v>
                </c:pt>
                <c:pt idx="1">
                  <c:v>3.1</c:v>
                </c:pt>
                <c:pt idx="2">
                  <c:v>6.6</c:v>
                </c:pt>
                <c:pt idx="3">
                  <c:v>8</c:v>
                </c:pt>
                <c:pt idx="4">
                  <c:v>10.1</c:v>
                </c:pt>
                <c:pt idx="5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D2-414F-B3EC-FD9FD854D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456255"/>
        <c:axId val="397470655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'Slide 14'!$A$11</c15:sqref>
                        </c15:formulaRef>
                      </c:ext>
                    </c:extLst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'Slide 14'!$B$6:$G$6</c15:sqref>
                        </c15:formulaRef>
                      </c:ext>
                    </c:extLst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'Slide 14'!$B$11:$G$11</c15:sqref>
                        </c15:formulaRef>
                      </c:ext>
                    </c:extLst>
                    <c:numCache>
                      <c:formatCode>0\%</c:formatCode>
                      <c:ptCount val="6"/>
                      <c:pt idx="0">
                        <c:v>74.7</c:v>
                      </c:pt>
                      <c:pt idx="1">
                        <c:v>92.199999999999989</c:v>
                      </c:pt>
                      <c:pt idx="2">
                        <c:v>74.900000000000006</c:v>
                      </c:pt>
                      <c:pt idx="3">
                        <c:v>68.699999999999989</c:v>
                      </c:pt>
                      <c:pt idx="4">
                        <c:v>69.400000000000006</c:v>
                      </c:pt>
                      <c:pt idx="5">
                        <c:v>72.800000000000011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BD2-414F-B3EC-FD9FD854DEE6}"/>
                  </c:ext>
                </c:extLst>
              </c15:ser>
            </c15:filteredBarSeries>
          </c:ext>
        </c:extLst>
      </c:barChart>
      <c:catAx>
        <c:axId val="39745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470655"/>
        <c:crosses val="autoZero"/>
        <c:auto val="1"/>
        <c:lblAlgn val="ctr"/>
        <c:lblOffset val="100"/>
        <c:noMultiLvlLbl val="0"/>
      </c:catAx>
      <c:valAx>
        <c:axId val="397470655"/>
        <c:scaling>
          <c:orientation val="minMax"/>
        </c:scaling>
        <c:delete val="1"/>
        <c:axPos val="l"/>
        <c:numFmt formatCode="0\%" sourceLinked="1"/>
        <c:majorTickMark val="none"/>
        <c:minorTickMark val="none"/>
        <c:tickLblPos val="nextTo"/>
        <c:crossAx val="39745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579396325459335E-2"/>
          <c:y val="4.2244823563721161E-2"/>
          <c:w val="0.812841207349081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</a:t>
            </a:r>
            <a:r>
              <a:rPr lang="fr-BE" dirty="1" baseline="0"/>
              <a:t> de réponses </a:t>
            </a:r>
            <a:r>
              <a:rPr lang="fr-BE" dirty="1"/>
              <a:t>« Très intéressant » ou « Intéressant »</a:t>
            </a:r>
          </a:p>
        </c:rich>
      </c:tx>
      <c:layout>
        <c:manualLayout>
          <c:xMode val="edge"/>
          <c:yMode val="edge"/>
          <c:x val="0.21780170194829199"/>
          <c:y val="1.8867924528301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14'!$A$30:$A$45</c:f>
            </c:strRef>
          </c:cat>
          <c:val>
            <c:numRef>
              <c:f>'Diapositive 14'!$B$30:$B$45</c:f>
              <c:numCache>
                <c:formatCode>0\%</c:formatCode>
                <c:ptCount val="16"/>
                <c:pt idx="0">
                  <c:v>92</c:v>
                </c:pt>
                <c:pt idx="1">
                  <c:v>75</c:v>
                </c:pt>
                <c:pt idx="2">
                  <c:v>75</c:v>
                </c:pt>
                <c:pt idx="3">
                  <c:v>74.400000000000006</c:v>
                </c:pt>
                <c:pt idx="4">
                  <c:v>73</c:v>
                </c:pt>
                <c:pt idx="5">
                  <c:v>72.800000000000011</c:v>
                </c:pt>
                <c:pt idx="6">
                  <c:v>72.5</c:v>
                </c:pt>
                <c:pt idx="7">
                  <c:v>71.5</c:v>
                </c:pt>
                <c:pt idx="8">
                  <c:v>69.3</c:v>
                </c:pt>
                <c:pt idx="9">
                  <c:v>69</c:v>
                </c:pt>
                <c:pt idx="10">
                  <c:v>69</c:v>
                </c:pt>
                <c:pt idx="11">
                  <c:v>67.099999999999994</c:v>
                </c:pt>
                <c:pt idx="12">
                  <c:v>61.3</c:v>
                </c:pt>
                <c:pt idx="13">
                  <c:v>60</c:v>
                </c:pt>
                <c:pt idx="14">
                  <c:v>59.9</c:v>
                </c:pt>
                <c:pt idx="15">
                  <c:v>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6-4B92-83F3-567F3689BF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677855"/>
        <c:axId val="491682175"/>
      </c:barChart>
      <c:catAx>
        <c:axId val="4916778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1682175"/>
        <c:crosses val="autoZero"/>
        <c:auto val="1"/>
        <c:lblAlgn val="ctr"/>
        <c:lblOffset val="100"/>
        <c:noMultiLvlLbl val="0"/>
      </c:catAx>
      <c:valAx>
        <c:axId val="491682175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49167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16'!$A$11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16'!$B$11</c:f>
              <c:numCache>
                <c:formatCode>0%</c:formatCode>
                <c:ptCount val="1"/>
                <c:pt idx="0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2-472A-BCB9-EFF3163F2D55}"/>
            </c:ext>
          </c:extLst>
        </c:ser>
        <c:ser>
          <c:idx val="1"/>
          <c:order val="1"/>
          <c:tx>
            <c:strRef>
              <c:f>'Diapositive 16'!$A$12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16'!$B$12</c:f>
              <c:numCache>
                <c:formatCode>0%</c:formatCode>
                <c:ptCount val="1"/>
                <c:pt idx="0">
                  <c:v>0.372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2-472A-BCB9-EFF3163F2D55}"/>
            </c:ext>
          </c:extLst>
        </c:ser>
        <c:ser>
          <c:idx val="2"/>
          <c:order val="2"/>
          <c:tx>
            <c:strRef>
              <c:f>'Diapositive 16'!$A$13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16'!$B$13</c:f>
              <c:numCache>
                <c:formatCode>0%</c:formatCode>
                <c:ptCount val="1"/>
                <c:pt idx="0">
                  <c:v>0.52900000000000003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2-472A-BCB9-EFF3163F2D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772047"/>
        <c:axId val="21767727"/>
      </c:barChart>
      <c:catAx>
        <c:axId val="21772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767727"/>
        <c:crosses val="autoZero"/>
        <c:auto val="1"/>
        <c:lblAlgn val="ctr"/>
        <c:lblOffset val="100"/>
        <c:noMultiLvlLbl val="0"/>
      </c:catAx>
      <c:valAx>
        <c:axId val="2176772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177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58595800524937"/>
          <c:y val="0.16724482356372117"/>
          <c:w val="0.732414054807336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de niveau d'intérêt</a:t>
            </a:r>
            <a:r>
              <a:rPr lang="fr-BE" dirty="1" baseline="0"/>
              <a:t> par classe</a:t>
            </a:r>
            <a:r>
              <a:rPr lang="fr-BE" dirty="1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16'!$A$32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16'!$B$31:$E$31</c:f>
            </c:strRef>
          </c:cat>
          <c:val>
            <c:numRef>
              <c:f>'Diapositive 16'!$B$32:$E$32</c:f>
              <c:numCache>
                <c:formatCode>0%</c:formatCode>
                <c:ptCount val="4"/>
                <c:pt idx="0">
                  <c:v>6.8493150684931503E-2</c:v>
                </c:pt>
                <c:pt idx="1">
                  <c:v>8.6092715231788075E-2</c:v>
                </c:pt>
                <c:pt idx="2">
                  <c:v>0.15929203539823009</c:v>
                </c:pt>
                <c:pt idx="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2-4587-8080-D4C87DDCF51C}"/>
            </c:ext>
          </c:extLst>
        </c:ser>
        <c:ser>
          <c:idx val="1"/>
          <c:order val="1"/>
          <c:tx>
            <c:strRef>
              <c:f>'Diapositive 16'!$A$33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16'!$B$31:$E$31</c:f>
            </c:strRef>
          </c:cat>
          <c:val>
            <c:numRef>
              <c:f>'Diapositive 16'!$B$33:$E$33</c:f>
              <c:numCache>
                <c:formatCode>0%</c:formatCode>
                <c:ptCount val="4"/>
                <c:pt idx="0">
                  <c:v>0.29452054794520549</c:v>
                </c:pt>
                <c:pt idx="1">
                  <c:v>0.37086092715231789</c:v>
                </c:pt>
                <c:pt idx="2">
                  <c:v>0.4247787610619469</c:v>
                </c:pt>
                <c:pt idx="3">
                  <c:v>0.60869565217391308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2-4587-8080-D4C87DDCF51C}"/>
            </c:ext>
          </c:extLst>
        </c:ser>
        <c:ser>
          <c:idx val="2"/>
          <c:order val="2"/>
          <c:tx>
            <c:strRef>
              <c:f>'Diapositive 16'!$A$34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16'!$B$31:$E$31</c:f>
            </c:strRef>
          </c:cat>
          <c:val>
            <c:numRef>
              <c:f>'Diapositive 16'!$B$34:$E$34</c:f>
              <c:numCache>
                <c:formatCode>0%</c:formatCode>
                <c:ptCount val="4"/>
                <c:pt idx="0">
                  <c:v>0.63698630136986301</c:v>
                </c:pt>
                <c:pt idx="1">
                  <c:v>0.54304635761589404</c:v>
                </c:pt>
                <c:pt idx="2">
                  <c:v>0.41592920353982299</c:v>
                </c:pt>
                <c:pt idx="3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2-4587-8080-D4C87DDCF5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771087"/>
        <c:axId val="21771567"/>
      </c:barChart>
      <c:catAx>
        <c:axId val="21771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71567"/>
        <c:crosses val="autoZero"/>
        <c:auto val="1"/>
        <c:lblAlgn val="ctr"/>
        <c:lblOffset val="100"/>
        <c:noMultiLvlLbl val="0"/>
      </c:catAx>
      <c:valAx>
        <c:axId val="2177156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771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de niveau d'intérêt</a:t>
            </a:r>
            <a:r>
              <a:rPr lang="fr-BE" dirty="1" baseline="0"/>
              <a:t> par genre</a:t>
            </a:r>
          </a:p>
        </c:rich>
      </c:tx>
      <c:layout>
        <c:manualLayout>
          <c:xMode val="edge"/>
          <c:yMode val="edge"/>
          <c:x val="0.260367891513560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17'!$A$11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17'!$B$10:$C$10</c:f>
            </c:strRef>
          </c:cat>
          <c:val>
            <c:numRef>
              <c:f>'Diapositive 17'!$B$11:$C$11</c:f>
              <c:numCache>
                <c:formatCode>0%</c:formatCode>
                <c:ptCount val="2"/>
                <c:pt idx="0">
                  <c:v>0.10100000000000001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7-47DC-8B64-1720A5BA307F}"/>
            </c:ext>
          </c:extLst>
        </c:ser>
        <c:ser>
          <c:idx val="1"/>
          <c:order val="1"/>
          <c:tx>
            <c:strRef>
              <c:f>'Diapositive 17'!$A$12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17'!$B$10:$C$10</c:f>
            </c:strRef>
          </c:cat>
          <c:val>
            <c:numRef>
              <c:f>'Diapositive 17'!$B$12:$C$12</c:f>
              <c:numCache>
                <c:formatCode>0%</c:formatCode>
                <c:ptCount val="2"/>
                <c:pt idx="0">
                  <c:v>0.36099999999999999</c:v>
                </c:pt>
                <c:pt idx="1">
                  <c:v>0.38400000000000001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7-47DC-8B64-1720A5BA307F}"/>
            </c:ext>
          </c:extLst>
        </c:ser>
        <c:ser>
          <c:idx val="2"/>
          <c:order val="2"/>
          <c:tx>
            <c:strRef>
              <c:f>'Diapositive 17'!$A$13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17'!$B$10:$C$10</c:f>
            </c:strRef>
          </c:cat>
          <c:val>
            <c:numRef>
              <c:f>'Diapositive 17'!$B$13:$C$13</c:f>
              <c:numCache>
                <c:formatCode>0%</c:formatCode>
                <c:ptCount val="2"/>
                <c:pt idx="0">
                  <c:v>0.53800000000000003</c:v>
                </c:pt>
                <c:pt idx="1">
                  <c:v>0.51700000000000002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7-47DC-8B64-1720A5BA30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5082784"/>
        <c:axId val="2075083744"/>
      </c:barChart>
      <c:catAx>
        <c:axId val="2075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083744"/>
        <c:crosses val="autoZero"/>
        <c:auto val="1"/>
        <c:lblAlgn val="ctr"/>
        <c:lblOffset val="100"/>
        <c:noMultiLvlLbl val="0"/>
      </c:catAx>
      <c:valAx>
        <c:axId val="20750837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7508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09164479440072"/>
          <c:y val="8.8541119860017489E-2"/>
          <c:w val="0.52674365704286963"/>
          <c:h val="0.227432195975503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</a:t>
            </a:r>
            <a:r>
              <a:rPr lang="fr-BE" dirty="1" baseline="0"/>
              <a:t> de niveau d'intérêt dans les classes selon le niveau d'intensité de la vie juive à l'extérieur de l'école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17'!$A$38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'Slide 17'!$B$37:$E$37</c15:sqref>
                  </c15:fullRef>
                </c:ext>
              </c:extLst>
              <c:f>'Diapositive 17'!$B$37:$D$37</c:f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'Slide 17'!$B$38:$E$38</c15:sqref>
                  </c15:fullRef>
                </c:ext>
              </c:extLst>
              <c:f>'Diapositive 17'!$B$38:$D$38</c:f>
              <c:numCache>
                <c:formatCode>0%</c:formatCode>
                <c:ptCount val="3"/>
                <c:pt idx="0">
                  <c:v>9.4E-2</c:v>
                </c:pt>
                <c:pt idx="1">
                  <c:v>0.216</c:v>
                </c:pt>
                <c:pt idx="2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D-43B6-BB98-822F931378D1}"/>
            </c:ext>
          </c:extLst>
        </c:ser>
        <c:ser>
          <c:idx val="1"/>
          <c:order val="1"/>
          <c:tx>
            <c:strRef>
              <c:f>'Diapositive 17'!$A$39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'Slide 17'!$B$37:$E$37</c15:sqref>
                  </c15:fullRef>
                </c:ext>
              </c:extLst>
              <c:f>'Diapositive 17'!$B$37:$D$37</c:f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'Slide 17'!$B$39:$E$39</c15:sqref>
                  </c15:fullRef>
                </c:ext>
              </c:extLst>
              <c:f>'Diapositive 17'!$B$39:$D$39</c:f>
              <c:numCache>
                <c:formatCode>0%</c:formatCode>
                <c:ptCount val="3"/>
                <c:pt idx="0">
                  <c:v>0.38700000000000001</c:v>
                </c:pt>
                <c:pt idx="1">
                  <c:v>0.432</c:v>
                </c:pt>
                <c:pt idx="2">
                  <c:v>0.33100000000000002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D-43B6-BB98-822F931378D1}"/>
            </c:ext>
          </c:extLst>
        </c:ser>
        <c:ser>
          <c:idx val="2"/>
          <c:order val="2"/>
          <c:tx>
            <c:strRef>
              <c:f>'Diapositive 17'!$A$40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'Slide 17'!$B$37:$E$37</c15:sqref>
                  </c15:fullRef>
                </c:ext>
              </c:extLst>
              <c:f>'Diapositive 17'!$B$37:$D$37</c:f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'Slide 17'!$B$40:$E$40</c15:sqref>
                  </c15:fullRef>
                </c:ext>
              </c:extLst>
              <c:f>'Diapositive 17'!$B$40:$D$40</c:f>
              <c:numCache>
                <c:formatCode>0%</c:formatCode>
                <c:ptCount val="3"/>
                <c:pt idx="0">
                  <c:v>0.51900000000000002</c:v>
                </c:pt>
                <c:pt idx="1">
                  <c:v>0.35099999999999998</c:v>
                </c:pt>
                <c:pt idx="2">
                  <c:v>0.61199999999999999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D-43B6-BB98-822F931378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0953903"/>
        <c:axId val="450954863"/>
      </c:barChart>
      <c:catAx>
        <c:axId val="45095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0954863"/>
        <c:crosses val="autoZero"/>
        <c:auto val="1"/>
        <c:lblAlgn val="ctr"/>
        <c:lblOffset val="100"/>
        <c:noMultiLvlLbl val="0"/>
      </c:catAx>
      <c:valAx>
        <c:axId val="450954863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5095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260317117894504E-2"/>
          <c:y val="0.14279830405814664"/>
          <c:w val="0.82232406428648475"/>
          <c:h val="0.10556542134360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de réponses « Tout à fait d'accord » ou « D'accord 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'Diapositive21'!$A$3:$A$12</c:f>
            </c:strRef>
          </c:cat>
          <c:val>
            <c:numRef>
              <c:f>'Diapositive21'!$B$3:$B$12</c:f>
              <c:numCache>
                <c:formatCode>0\%</c:formatCode>
                <c:ptCount val="10"/>
                <c:pt idx="0">
                  <c:v>87.1</c:v>
                </c:pt>
                <c:pt idx="1">
                  <c:v>86.4</c:v>
                </c:pt>
                <c:pt idx="2">
                  <c:v>80.599999999999994</c:v>
                </c:pt>
                <c:pt idx="3">
                  <c:v>76.3</c:v>
                </c:pt>
                <c:pt idx="4">
                  <c:v>74.699999999999989</c:v>
                </c:pt>
                <c:pt idx="5">
                  <c:v>72.3</c:v>
                </c:pt>
                <c:pt idx="6">
                  <c:v>60</c:v>
                </c:pt>
                <c:pt idx="7">
                  <c:v>58.8</c:v>
                </c:pt>
                <c:pt idx="8">
                  <c:v>44.9</c:v>
                </c:pt>
                <c:pt idx="9">
                  <c:v>44.400000000000006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6-4FCC-B6A3-CDD745D765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0599247"/>
        <c:axId val="780597327"/>
      </c:barChart>
      <c:catAx>
        <c:axId val="78059924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597327"/>
        <c:crosses val="autoZero"/>
        <c:auto val="1"/>
        <c:lblAlgn val="ctr"/>
        <c:lblOffset val="100"/>
        <c:noMultiLvlLbl val="0"/>
      </c:catAx>
      <c:valAx>
        <c:axId val="780597327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780599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'Diapositive23'!$A$6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'Diapositive23'!$B$6</c:f>
              <c:numCache>
                <c:formatCode>0\%</c:formatCode>
                <c:ptCount val="1"/>
                <c:pt idx="0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1-4991-821E-8CB7E7363C4F}"/>
            </c:ext>
          </c:extLst>
        </c:ser>
        <c:ser>
          <c:idx val="1"/>
          <c:order val="1"/>
          <c:tx>
            <c:strRef>
              <c:f>'Diapositive23'!$A$7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'Diapositive23'!$B$7</c:f>
              <c:numCache>
                <c:formatCode>0\%</c:formatCode>
                <c:ptCount val="1"/>
                <c:pt idx="0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1-4991-821E-8CB7E7363C4F}"/>
            </c:ext>
          </c:extLst>
        </c:ser>
        <c:ser>
          <c:idx val="2"/>
          <c:order val="2"/>
          <c:tx>
            <c:strRef>
              <c:f>'Diapositive23'!$A$8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'Diapositive23'!$B$8</c:f>
              <c:numCache>
                <c:formatCode>0\%</c:formatCode>
                <c:ptCount val="1"/>
                <c:pt idx="0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1-4991-821E-8CB7E7363C4F}"/>
            </c:ext>
          </c:extLst>
        </c:ser>
        <c:ser>
          <c:idx val="3"/>
          <c:order val="3"/>
          <c:tx>
            <c:strRef>
              <c:f>'Diapositive23'!$A$9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'Diapositive23'!$B$9</c:f>
              <c:numCache>
                <c:formatCode>0\%</c:formatCode>
                <c:ptCount val="1"/>
                <c:pt idx="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1-4991-821E-8CB7E7363C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1493167"/>
        <c:axId val="661497487"/>
      </c:barChart>
      <c:catAx>
        <c:axId val="6614931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1497487"/>
        <c:crosses val="autoZero"/>
        <c:auto val="1"/>
        <c:lblAlgn val="ctr"/>
        <c:lblOffset val="100"/>
        <c:noMultiLvlLbl val="0"/>
      </c:catAx>
      <c:valAx>
        <c:axId val="661497487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661493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"/>
          <c:y val="0.10705963837853598"/>
          <c:w val="0.7493125753926271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0"/>
          <c:w val="0.87343963254593182"/>
          <c:h val="0.898148148148148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'Diapositive 8'!$B$6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8'!$C$6</c:f>
              <c:numCache>
                <c:formatCode>0\%</c:formatCode>
                <c:ptCount val="1"/>
                <c:pt idx="0">
                  <c:v>39.542143600416239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3-4BE7-9759-D061ED1F09D1}"/>
            </c:ext>
          </c:extLst>
        </c:ser>
        <c:ser>
          <c:idx val="1"/>
          <c:order val="1"/>
          <c:tx>
            <c:strRef>
              <c:f>'Diapositive 8'!$B$7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8'!$C$7</c:f>
              <c:numCache>
                <c:formatCode>0\%</c:formatCode>
                <c:ptCount val="1"/>
                <c:pt idx="0">
                  <c:v>26.534859521331946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3-4BE7-9759-D061ED1F09D1}"/>
            </c:ext>
          </c:extLst>
        </c:ser>
        <c:ser>
          <c:idx val="2"/>
          <c:order val="2"/>
          <c:tx>
            <c:strRef>
              <c:f>'Diapositive 8'!$B$8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8'!$C$8</c:f>
              <c:numCache>
                <c:formatCode>0\%</c:formatCode>
                <c:ptCount val="1"/>
                <c:pt idx="0">
                  <c:v>22.58064516129032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3-4BE7-9759-D061ED1F09D1}"/>
            </c:ext>
          </c:extLst>
        </c:ser>
        <c:ser>
          <c:idx val="3"/>
          <c:order val="3"/>
          <c:tx>
            <c:strRef>
              <c:f>'Diapositive 8'!$B$9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8'!$C$9</c:f>
              <c:numCache>
                <c:formatCode>0\%</c:formatCode>
                <c:ptCount val="1"/>
                <c:pt idx="0">
                  <c:v>11.342351716961499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13-4BE7-9759-D061ED1F09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766767"/>
        <c:axId val="21768207"/>
      </c:barChart>
      <c:catAx>
        <c:axId val="217667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768207"/>
        <c:crosses val="autoZero"/>
        <c:auto val="1"/>
        <c:lblAlgn val="ctr"/>
        <c:lblOffset val="100"/>
        <c:noMultiLvlLbl val="0"/>
      </c:catAx>
      <c:valAx>
        <c:axId val="21768207"/>
        <c:scaling>
          <c:orientation val="minMax"/>
        </c:scaling>
        <c:delete val="1"/>
        <c:axPos val="b"/>
        <c:numFmt formatCode="0\%" sourceLinked="1"/>
        <c:majorTickMark val="out"/>
        <c:minorTickMark val="none"/>
        <c:tickLblPos val="nextTo"/>
        <c:crossAx val="2176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066185476815398"/>
          <c:y val="1.3644648585593444E-3"/>
          <c:w val="0.56822703412073483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'Diapositive24'!$B$7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'Diapositive24'!$C$7</c:f>
              <c:numCache>
                <c:formatCode>0\%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F-4E1C-AEDE-3902EC1FB56F}"/>
            </c:ext>
          </c:extLst>
        </c:ser>
        <c:ser>
          <c:idx val="1"/>
          <c:order val="1"/>
          <c:tx>
            <c:strRef>
              <c:f>'Diapositive24'!$B$8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'Diapositive24'!$C$8</c:f>
              <c:numCache>
                <c:formatCode>0\%</c:formatCode>
                <c:ptCount val="1"/>
                <c:pt idx="0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F-4E1C-AEDE-3902EC1FB56F}"/>
            </c:ext>
          </c:extLst>
        </c:ser>
        <c:ser>
          <c:idx val="2"/>
          <c:order val="2"/>
          <c:tx>
            <c:strRef>
              <c:f>'Diapositive24'!$B$9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'Diapositive24'!$C$9</c:f>
              <c:numCache>
                <c:formatCode>0\%</c:formatCode>
                <c:ptCount val="1"/>
                <c:pt idx="0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EF-4E1C-AEDE-3902EC1FB56F}"/>
            </c:ext>
          </c:extLst>
        </c:ser>
        <c:ser>
          <c:idx val="3"/>
          <c:order val="3"/>
          <c:tx>
            <c:strRef>
              <c:f>'Diapositive24'!$B$10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'Diapositive24'!$C$10</c:f>
              <c:numCache>
                <c:formatCode>0\%</c:formatCode>
                <c:ptCount val="1"/>
                <c:pt idx="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F-4E1C-AEDE-3902EC1FB5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75349231"/>
        <c:axId val="875333391"/>
      </c:barChart>
      <c:catAx>
        <c:axId val="8753492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5333391"/>
        <c:crosses val="autoZero"/>
        <c:auto val="1"/>
        <c:lblAlgn val="ctr"/>
        <c:lblOffset val="100"/>
        <c:noMultiLvlLbl val="0"/>
      </c:catAx>
      <c:valAx>
        <c:axId val="875333391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87534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444444444444445E-2"/>
          <c:y val="0.12094852726742486"/>
          <c:w val="0.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BE" dirty="1" sz="1400" b="0" i="0" u="none" strike="noStrike" baseline="0">
                <a:solidFill>
                  <a:srgbClr val="3D3935"/>
                </a:solidFill>
              </a:rPr>
              <a:t>% des élèves ayant répondu « Assez ou beaucoup » - Avez-vous confiance dans votre capacité à faire ce qui suit ?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26'!$A$4:$A$13</c:f>
            </c:strRef>
          </c:cat>
          <c:val>
            <c:numRef>
              <c:f>'Diapositive 26'!$B$4:$B$13</c:f>
              <c:numCache>
                <c:formatCode>0\%</c:formatCode>
                <c:ptCount val="10"/>
                <c:pt idx="0">
                  <c:v>77.7</c:v>
                </c:pt>
                <c:pt idx="1">
                  <c:v>70.599999999999994</c:v>
                </c:pt>
                <c:pt idx="2">
                  <c:v>66.400000000000006</c:v>
                </c:pt>
                <c:pt idx="3">
                  <c:v>62.400000000000006</c:v>
                </c:pt>
                <c:pt idx="4">
                  <c:v>53.599999999999994</c:v>
                </c:pt>
                <c:pt idx="5">
                  <c:v>51.3</c:v>
                </c:pt>
                <c:pt idx="6">
                  <c:v>49.2</c:v>
                </c:pt>
                <c:pt idx="7">
                  <c:v>48.2</c:v>
                </c:pt>
                <c:pt idx="8">
                  <c:v>38.099999999999994</c:v>
                </c:pt>
                <c:pt idx="9">
                  <c:v>23.27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7-4888-B10F-83FCA47076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51974959"/>
        <c:axId val="851985519"/>
      </c:barChart>
      <c:catAx>
        <c:axId val="851974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85519"/>
        <c:crosses val="autoZero"/>
        <c:auto val="1"/>
        <c:lblAlgn val="ctr"/>
        <c:lblOffset val="100"/>
        <c:noMultiLvlLbl val="0"/>
      </c:catAx>
      <c:valAx>
        <c:axId val="851985519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851974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 </a:t>
            </a:r>
            <a:r>
              <a:rPr lang="fr-BE" dirty="1"/>
              <a:t>% des élèves ayant répondu « Beaucoup » - Dans quelle mesure considèrerais-tu Israël comme....</a:t>
            </a:r>
            <a:r>
              <a:rPr lang="fr-BE" dirty="1"/>
              <a:t> </a:t>
            </a:r>
          </a:p>
        </c:rich>
      </c:tx>
      <c:layout>
        <c:manualLayout>
          <c:xMode val="edge"/>
          <c:yMode val="edge"/>
          <c:x val="0.446349008301157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'Diapositive 28'!$A$4:$A$12</c:f>
            </c:strRef>
          </c:cat>
          <c:val>
            <c:numRef>
              <c:f>'Diapositive 28'!$B$4:$B$12</c:f>
              <c:numCache>
                <c:formatCode>0\%</c:formatCode>
                <c:ptCount val="9"/>
                <c:pt idx="0">
                  <c:v>68.5</c:v>
                </c:pt>
                <c:pt idx="1">
                  <c:v>66.8</c:v>
                </c:pt>
                <c:pt idx="2">
                  <c:v>64.7</c:v>
                </c:pt>
                <c:pt idx="3">
                  <c:v>61.4</c:v>
                </c:pt>
                <c:pt idx="4">
                  <c:v>48.7</c:v>
                </c:pt>
                <c:pt idx="5">
                  <c:v>38.1</c:v>
                </c:pt>
                <c:pt idx="6">
                  <c:v>37.6</c:v>
                </c:pt>
                <c:pt idx="7">
                  <c:v>37.6</c:v>
                </c:pt>
                <c:pt idx="8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4-47D6-9AE4-3480AE96CA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0621807"/>
        <c:axId val="780596847"/>
      </c:barChart>
      <c:catAx>
        <c:axId val="7806218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596847"/>
        <c:crosses val="autoZero"/>
        <c:auto val="1"/>
        <c:lblAlgn val="ctr"/>
        <c:lblOffset val="100"/>
        <c:noMultiLvlLbl val="0"/>
      </c:catAx>
      <c:valAx>
        <c:axId val="780596847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780621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 sz="1400" b="0" i="0" u="none" strike="noStrike" baseline="0">
                <a:solidFill>
                  <a:srgbClr val="3D3935"/>
                </a:solidFill>
              </a:rPr>
              <a:t>% des élèves ayant répondu « Beaucoup » - Quelle importance accordes-tu personnellement à chacun des éléments suivants dans ta vie ?</a:t>
            </a:r>
            <a:r>
              <a:rPr lang="fr-BE" dirty="1" sz="1400" b="0" i="0" u="none" strike="noStrike" baseline="0">
                <a:solidFill>
                  <a:srgbClr val="3D3935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29'!$A$4:$A$7</c:f>
            </c:strRef>
          </c:cat>
          <c:val>
            <c:numRef>
              <c:f>'Diapositive 29'!$B$4:$B$7</c:f>
              <c:numCache>
                <c:formatCode>0\%</c:formatCode>
                <c:ptCount val="4"/>
                <c:pt idx="0">
                  <c:v>83.9</c:v>
                </c:pt>
                <c:pt idx="1">
                  <c:v>80</c:v>
                </c:pt>
                <c:pt idx="2">
                  <c:v>70</c:v>
                </c:pt>
                <c:pt idx="3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E-428E-B2B5-E126402E7C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51986959"/>
        <c:axId val="851975439"/>
      </c:barChart>
      <c:catAx>
        <c:axId val="851986959"/>
        <c:scaling>
          <c:orientation val="maxMin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1975439"/>
        <c:crosses val="autoZero"/>
        <c:auto val="1"/>
        <c:lblAlgn val="ctr"/>
        <c:lblOffset val="100"/>
        <c:noMultiLvlLbl val="0"/>
      </c:catAx>
      <c:valAx>
        <c:axId val="851975439"/>
        <c:scaling>
          <c:orientation val="minMax"/>
        </c:scaling>
        <c:delete val="1"/>
        <c:axPos val="t"/>
        <c:numFmt formatCode="0\%" sourceLinked="1"/>
        <c:majorTickMark val="none"/>
        <c:minorTickMark val="none"/>
        <c:tickLblPos val="nextTo"/>
        <c:crossAx val="851986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 sz="1400" b="0" i="0" u="none" strike="noStrike" baseline="0">
                <a:solidFill>
                  <a:srgbClr val="3D3935"/>
                </a:solidFill>
              </a:rPr>
              <a:t>Quelle est la probabilité que tu fasses ou aies réalisé ce qui suit au cours des 10 prochaines années 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30'!$B$2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30'!$A$3:$A$7</c:f>
            </c:strRef>
          </c:cat>
          <c:val>
            <c:numRef>
              <c:f>'Diapositive 30'!$B$3:$B$7</c:f>
              <c:numCache>
                <c:formatCode>0\%</c:formatCode>
                <c:ptCount val="5"/>
                <c:pt idx="0">
                  <c:v>33.6</c:v>
                </c:pt>
                <c:pt idx="1">
                  <c:v>21.2</c:v>
                </c:pt>
                <c:pt idx="2">
                  <c:v>24.8</c:v>
                </c:pt>
                <c:pt idx="3">
                  <c:v>5.0999999999999996</c:v>
                </c:pt>
                <c:pt idx="4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6-4E45-B480-4957688B280B}"/>
            </c:ext>
          </c:extLst>
        </c:ser>
        <c:ser>
          <c:idx val="1"/>
          <c:order val="1"/>
          <c:tx>
            <c:strRef>
              <c:f>'Diapositive 30'!$C$2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30'!$A$3:$A$7</c:f>
            </c:strRef>
          </c:cat>
          <c:val>
            <c:numRef>
              <c:f>'Diapositive 30'!$C$3:$C$7</c:f>
              <c:numCache>
                <c:formatCode>0\%</c:formatCode>
                <c:ptCount val="5"/>
                <c:pt idx="0">
                  <c:v>39.4</c:v>
                </c:pt>
                <c:pt idx="1">
                  <c:v>33.6</c:v>
                </c:pt>
                <c:pt idx="2">
                  <c:v>29.9</c:v>
                </c:pt>
                <c:pt idx="3">
                  <c:v>10.199999999999999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6-4E45-B480-4957688B280B}"/>
            </c:ext>
          </c:extLst>
        </c:ser>
        <c:ser>
          <c:idx val="2"/>
          <c:order val="2"/>
          <c:tx>
            <c:strRef>
              <c:f>'Diapositive 30'!$D$2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30'!$A$3:$A$7</c:f>
            </c:strRef>
          </c:cat>
          <c:val>
            <c:numRef>
              <c:f>'Diapositive 30'!$D$3:$D$7</c:f>
              <c:numCache>
                <c:formatCode>0\%</c:formatCode>
                <c:ptCount val="5"/>
                <c:pt idx="0">
                  <c:v>27</c:v>
                </c:pt>
                <c:pt idx="1">
                  <c:v>45.3</c:v>
                </c:pt>
                <c:pt idx="2">
                  <c:v>45.3</c:v>
                </c:pt>
                <c:pt idx="3">
                  <c:v>84.7</c:v>
                </c:pt>
                <c:pt idx="4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6-4E45-B480-4957688B28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356431"/>
        <c:axId val="875329551"/>
      </c:barChart>
      <c:catAx>
        <c:axId val="87535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5329551"/>
        <c:crosses val="autoZero"/>
        <c:auto val="1"/>
        <c:lblAlgn val="ctr"/>
        <c:lblOffset val="100"/>
        <c:noMultiLvlLbl val="0"/>
      </c:catAx>
      <c:valAx>
        <c:axId val="875329551"/>
        <c:scaling>
          <c:orientation val="minMax"/>
        </c:scaling>
        <c:delete val="1"/>
        <c:axPos val="l"/>
        <c:numFmt formatCode="0\%" sourceLinked="1"/>
        <c:majorTickMark val="none"/>
        <c:minorTickMark val="none"/>
        <c:tickLblPos val="nextTo"/>
        <c:crossAx val="87535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de réponses selon la classe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8'!$A$25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8'!$B$24:$E$24</c:f>
            </c:strRef>
          </c:cat>
          <c:val>
            <c:numRef>
              <c:f>'Diapositive 8'!$B$25:$E$25</c:f>
              <c:numCache>
                <c:formatCode>0%</c:formatCode>
                <c:ptCount val="4"/>
                <c:pt idx="0">
                  <c:v>0.62</c:v>
                </c:pt>
                <c:pt idx="1">
                  <c:v>0.69</c:v>
                </c:pt>
                <c:pt idx="2">
                  <c:v>0.68</c:v>
                </c:pt>
                <c:pt idx="3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6-4D58-81EF-31109561A3A5}"/>
            </c:ext>
          </c:extLst>
        </c:ser>
        <c:ser>
          <c:idx val="1"/>
          <c:order val="1"/>
          <c:tx>
            <c:strRef>
              <c:f>'Diapositive 8'!$A$26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8'!$B$24:$E$24</c:f>
            </c:strRef>
          </c:cat>
          <c:val>
            <c:numRef>
              <c:f>'Diapositive 8'!$B$26:$E$26</c:f>
              <c:numCache>
                <c:formatCode>0%</c:formatCode>
                <c:ptCount val="4"/>
                <c:pt idx="0">
                  <c:v>0.38</c:v>
                </c:pt>
                <c:pt idx="1">
                  <c:v>0.31</c:v>
                </c:pt>
                <c:pt idx="2">
                  <c:v>0.32</c:v>
                </c:pt>
                <c:pt idx="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6-4D58-81EF-31109561A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39391"/>
        <c:axId val="18639871"/>
      </c:barChart>
      <c:catAx>
        <c:axId val="1863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39871"/>
        <c:crosses val="autoZero"/>
        <c:auto val="1"/>
        <c:lblAlgn val="ctr"/>
        <c:lblOffset val="100"/>
        <c:noMultiLvlLbl val="0"/>
      </c:catAx>
      <c:valAx>
        <c:axId val="1863987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63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59995625546807"/>
          <c:y val="0.10243000874890634"/>
          <c:w val="0.6645778652668415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d’élèves interrogés par classe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9'!$A$5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9'!$B$5</c:f>
              <c:numCache>
                <c:formatCode>0\%</c:formatCode>
                <c:ptCount val="1"/>
                <c:pt idx="0">
                  <c:v>33.640552995391701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6-4CE5-AE9B-EF332159B8E5}"/>
            </c:ext>
          </c:extLst>
        </c:ser>
        <c:ser>
          <c:idx val="1"/>
          <c:order val="1"/>
          <c:tx>
            <c:strRef>
              <c:f>'Diapositive 9'!$A$6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9'!$B$6</c:f>
              <c:numCache>
                <c:formatCode>0\%</c:formatCode>
                <c:ptCount val="1"/>
                <c:pt idx="0">
                  <c:v>34.792626728110598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6-4CE5-AE9B-EF332159B8E5}"/>
            </c:ext>
          </c:extLst>
        </c:ser>
        <c:ser>
          <c:idx val="2"/>
          <c:order val="2"/>
          <c:tx>
            <c:strRef>
              <c:f>'Diapositive 9'!$A$7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9'!$B$7</c:f>
              <c:numCache>
                <c:formatCode>0\%</c:formatCode>
                <c:ptCount val="1"/>
                <c:pt idx="0">
                  <c:v>26.267281105990779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6-4CE5-AE9B-EF332159B8E5}"/>
            </c:ext>
          </c:extLst>
        </c:ser>
        <c:ser>
          <c:idx val="3"/>
          <c:order val="3"/>
          <c:tx>
            <c:strRef>
              <c:f>'Diapositive 9'!$A$8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D76-4CE5-AE9B-EF332159B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9'!$B$8</c:f>
              <c:numCache>
                <c:formatCode>0\%</c:formatCode>
                <c:ptCount val="1"/>
                <c:pt idx="0">
                  <c:v>5.2995391705069128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6-4CE5-AE9B-EF332159B8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3328271"/>
        <c:axId val="463322991"/>
      </c:barChart>
      <c:catAx>
        <c:axId val="4633282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3322991"/>
        <c:crosses val="autoZero"/>
        <c:auto val="1"/>
        <c:lblAlgn val="ctr"/>
        <c:lblOffset val="100"/>
        <c:noMultiLvlLbl val="0"/>
      </c:catAx>
      <c:valAx>
        <c:axId val="463322991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46332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36154855643045"/>
          <c:y val="0.17187445319335079"/>
          <c:w val="0.53960433070866143"/>
          <c:h val="8.4165177607163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Nombre d’élèves interrogés par classe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9'!$A$5:$A$8</c:f>
            </c:strRef>
          </c:cat>
          <c:val>
            <c:numRef>
              <c:f>'Diapositive 9'!$C$5:$C$8</c:f>
              <c:numCache>
                <c:formatCode>General</c:formatCode>
                <c:ptCount val="4"/>
                <c:pt idx="0">
                  <c:v>146</c:v>
                </c:pt>
                <c:pt idx="1">
                  <c:v>151</c:v>
                </c:pt>
                <c:pt idx="2">
                  <c:v>114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0-4AE9-9355-A039219BD1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1951007"/>
        <c:axId val="451953887"/>
      </c:barChart>
      <c:catAx>
        <c:axId val="4519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1953887"/>
        <c:crosses val="autoZero"/>
        <c:auto val="1"/>
        <c:lblAlgn val="ctr"/>
        <c:lblOffset val="100"/>
        <c:noMultiLvlLbl val="0"/>
      </c:catAx>
      <c:valAx>
        <c:axId val="4519538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1951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Nombre d’élèves interrogés par genre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10'!$A$5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10'!$B$5</c:f>
              <c:numCache>
                <c:formatCode>0.0\%</c:formatCode>
                <c:ptCount val="1"/>
                <c:pt idx="0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6-4947-9D82-296FC7758340}"/>
            </c:ext>
          </c:extLst>
        </c:ser>
        <c:ser>
          <c:idx val="1"/>
          <c:order val="1"/>
          <c:tx>
            <c:strRef>
              <c:f>'Diapositive 10'!$A$6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10'!$B$6</c:f>
              <c:numCache>
                <c:formatCode>0.0\%</c:formatCode>
                <c:ptCount val="1"/>
                <c:pt idx="0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6-4947-9D82-296FC77583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760559"/>
        <c:axId val="24754319"/>
      </c:barChart>
      <c:catAx>
        <c:axId val="24760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754319"/>
        <c:crosses val="autoZero"/>
        <c:auto val="1"/>
        <c:lblAlgn val="ctr"/>
        <c:lblOffset val="100"/>
        <c:noMultiLvlLbl val="0"/>
      </c:catAx>
      <c:valAx>
        <c:axId val="24754319"/>
        <c:scaling>
          <c:orientation val="minMax"/>
        </c:scaling>
        <c:delete val="1"/>
        <c:axPos val="b"/>
        <c:numFmt formatCode="0.0\%" sourceLinked="1"/>
        <c:majorTickMark val="none"/>
        <c:minorTickMark val="none"/>
        <c:tickLblPos val="nextTo"/>
        <c:crossAx val="2476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02799650043742"/>
          <c:y val="0.17187445319335079"/>
          <c:w val="0.2166106736657917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% de garçons et de filles par classe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10'!$B$8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10'!$A$9:$A$12</c:f>
            </c:strRef>
          </c:cat>
          <c:val>
            <c:numRef>
              <c:f>'Diapositive 10'!$B$9:$B$12</c:f>
              <c:numCache>
                <c:formatCode>0%</c:formatCode>
                <c:ptCount val="4"/>
                <c:pt idx="0">
                  <c:v>0.53600000000000003</c:v>
                </c:pt>
                <c:pt idx="1">
                  <c:v>0.45500000000000002</c:v>
                </c:pt>
                <c:pt idx="2">
                  <c:v>0.53500000000000003</c:v>
                </c:pt>
                <c:pt idx="3">
                  <c:v>0.34799999999999998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B-4434-BFF5-CA13E08D1AE4}"/>
            </c:ext>
          </c:extLst>
        </c:ser>
        <c:ser>
          <c:idx val="1"/>
          <c:order val="1"/>
          <c:tx>
            <c:strRef>
              <c:f>'Diapositive 10'!$C$8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10'!$A$9:$A$12</c:f>
            </c:strRef>
          </c:cat>
          <c:val>
            <c:numRef>
              <c:f>'Diapositive 10'!$C$9:$C$12</c:f>
              <c:numCache>
                <c:formatCode>0%</c:formatCode>
                <c:ptCount val="4"/>
                <c:pt idx="0">
                  <c:v>0.46400000000000002</c:v>
                </c:pt>
                <c:pt idx="1">
                  <c:v>0.54500000000000004</c:v>
                </c:pt>
                <c:pt idx="2">
                  <c:v>0.46500000000000002</c:v>
                </c:pt>
                <c:pt idx="3">
                  <c:v>0.65200000000000002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B-4434-BFF5-CA13E08D1A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0346560"/>
        <c:axId val="1990348000"/>
      </c:barChart>
      <c:catAx>
        <c:axId val="19903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0348000"/>
        <c:crosses val="autoZero"/>
        <c:auto val="1"/>
        <c:lblAlgn val="ctr"/>
        <c:lblOffset val="100"/>
        <c:noMultiLvlLbl val="0"/>
      </c:catAx>
      <c:valAx>
        <c:axId val="19903480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034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'Diapositive 11'!$A$6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11'!$B$6</c:f>
              <c:numCache>
                <c:formatCode>0\%</c:formatCode>
                <c:ptCount val="1"/>
                <c:pt idx="0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6-4F28-8BB5-2410FE033C9F}"/>
            </c:ext>
          </c:extLst>
        </c:ser>
        <c:ser>
          <c:idx val="1"/>
          <c:order val="1"/>
          <c:tx>
            <c:strRef>
              <c:f>'Diapositive 11'!$A$7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11'!$B$7</c:f>
              <c:numCache>
                <c:formatCode>0\%</c:formatCode>
                <c:ptCount val="1"/>
                <c:pt idx="0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6-4F28-8BB5-2410FE033C9F}"/>
            </c:ext>
          </c:extLst>
        </c:ser>
        <c:ser>
          <c:idx val="2"/>
          <c:order val="2"/>
          <c:tx>
            <c:strRef>
              <c:f>'Diapositive 11'!$A$8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'Diapositive 11'!$B$8</c:f>
              <c:numCache>
                <c:formatCode>0\%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6-4F28-8BB5-2410FE033C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094031"/>
        <c:axId val="28199359"/>
      </c:barChart>
      <c:catAx>
        <c:axId val="300940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99359"/>
        <c:crosses val="autoZero"/>
        <c:auto val="1"/>
        <c:lblAlgn val="ctr"/>
        <c:lblOffset val="100"/>
        <c:noMultiLvlLbl val="0"/>
      </c:catAx>
      <c:valAx>
        <c:axId val="28199359"/>
        <c:scaling>
          <c:orientation val="minMax"/>
        </c:scaling>
        <c:delete val="1"/>
        <c:axPos val="b"/>
        <c:numFmt formatCode="0\%" sourceLinked="1"/>
        <c:majorTickMark val="none"/>
        <c:minorTickMark val="none"/>
        <c:tickLblPos val="nextTo"/>
        <c:crossAx val="3009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86942257217844"/>
          <c:y val="0.10705963837853598"/>
          <c:w val="0.6026001749781277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 dirty="1"/>
              <a:t>Comportements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'Diapositive 11'!$A$30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11'!$B$30:$D$30</c:f>
              <c:numCache>
                <c:formatCode>0%</c:formatCode>
                <c:ptCount val="3"/>
                <c:pt idx="0">
                  <c:v>0.57692307692307687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9-4739-A73A-B33606B68E50}"/>
            </c:ext>
          </c:extLst>
        </c:ser>
        <c:ser>
          <c:idx val="1"/>
          <c:order val="1"/>
          <c:tx>
            <c:strRef>
              <c:f>'Diapositive 11'!$A$31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11'!$B$31:$D$31</c:f>
              <c:numCache>
                <c:formatCode>0%</c:formatCode>
                <c:ptCount val="3"/>
                <c:pt idx="0">
                  <c:v>0.51648351648351654</c:v>
                </c:pt>
                <c:pt idx="1">
                  <c:v>1</c:v>
                </c:pt>
                <c:pt idx="2">
                  <c:v>0.9943820224719101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9-4739-A73A-B33606B68E50}"/>
            </c:ext>
          </c:extLst>
        </c:ser>
        <c:ser>
          <c:idx val="2"/>
          <c:order val="2"/>
          <c:tx>
            <c:strRef>
              <c:f>'Diapositive 11'!$A$32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11'!$B$32:$D$32</c:f>
              <c:numCache>
                <c:formatCode>0%</c:formatCode>
                <c:ptCount val="3"/>
                <c:pt idx="0">
                  <c:v>0.4175824175824176</c:v>
                </c:pt>
                <c:pt idx="1">
                  <c:v>0.91891891891891897</c:v>
                </c:pt>
                <c:pt idx="2">
                  <c:v>0.9382022471910112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9-4739-A73A-B33606B68E50}"/>
            </c:ext>
          </c:extLst>
        </c:ser>
        <c:ser>
          <c:idx val="3"/>
          <c:order val="3"/>
          <c:tx>
            <c:strRef>
              <c:f>'Diapositive 11'!$A$33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11'!$B$33:$D$33</c:f>
              <c:numCache>
                <c:formatCode>0%</c:formatCode>
                <c:ptCount val="3"/>
                <c:pt idx="0">
                  <c:v>0.35164835164835168</c:v>
                </c:pt>
                <c:pt idx="1">
                  <c:v>0.52702702702702697</c:v>
                </c:pt>
                <c:pt idx="2">
                  <c:v>0.848314606741573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89-4739-A73A-B33606B68E50}"/>
            </c:ext>
          </c:extLst>
        </c:ser>
        <c:ser>
          <c:idx val="4"/>
          <c:order val="4"/>
          <c:tx>
            <c:strRef>
              <c:f>'Diapositive 11'!$A$34</c:f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11'!$B$34:$D$34</c:f>
              <c:numCache>
                <c:formatCode>0%</c:formatCode>
                <c:ptCount val="3"/>
                <c:pt idx="0">
                  <c:v>0.32967032967032966</c:v>
                </c:pt>
                <c:pt idx="1">
                  <c:v>0</c:v>
                </c:pt>
                <c:pt idx="2">
                  <c:v>0.84269662921348309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89-4739-A73A-B33606B68E50}"/>
            </c:ext>
          </c:extLst>
        </c:ser>
        <c:ser>
          <c:idx val="5"/>
          <c:order val="5"/>
          <c:tx>
            <c:strRef>
              <c:f>'Diapositive 11'!$A$35</c:f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11'!$B$35:$D$35</c:f>
              <c:numCache>
                <c:formatCode>0%</c:formatCode>
                <c:ptCount val="3"/>
                <c:pt idx="0">
                  <c:v>0.38461538461538464</c:v>
                </c:pt>
                <c:pt idx="1">
                  <c:v>1</c:v>
                </c:pt>
                <c:pt idx="2">
                  <c:v>0.5898876404494382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89-4739-A73A-B33606B68E50}"/>
            </c:ext>
          </c:extLst>
        </c:ser>
        <c:ser>
          <c:idx val="6"/>
          <c:order val="6"/>
          <c:tx>
            <c:strRef>
              <c:f>'Diapositive 11'!$A$36</c:f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11'!$B$36:$D$36</c:f>
              <c:numCache>
                <c:formatCode>0%</c:formatCode>
                <c:ptCount val="3"/>
                <c:pt idx="0">
                  <c:v>0.56593406593406592</c:v>
                </c:pt>
                <c:pt idx="1">
                  <c:v>1</c:v>
                </c:pt>
                <c:pt idx="2">
                  <c:v>0.5561797752808989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89-4739-A73A-B33606B68E50}"/>
            </c:ext>
          </c:extLst>
        </c:ser>
        <c:ser>
          <c:idx val="7"/>
          <c:order val="7"/>
          <c:tx>
            <c:strRef>
              <c:f>'Diapositive 11'!$A$37</c:f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'Diapositive 11'!$B$29:$D$29</c:f>
            </c:strRef>
          </c:cat>
          <c:val>
            <c:numRef>
              <c:f>'Diapositive 11'!$B$37:$D$37</c:f>
              <c:numCache>
                <c:formatCode>0%</c:formatCode>
                <c:ptCount val="3"/>
                <c:pt idx="0">
                  <c:v>7.6923076923076927E-2</c:v>
                </c:pt>
                <c:pt idx="1">
                  <c:v>0.1891891891891892</c:v>
                </c:pt>
                <c:pt idx="2">
                  <c:v>0.2752808988764045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89-4739-A73A-B33606B68E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0395599"/>
        <c:axId val="460399439"/>
      </c:barChart>
      <c:catAx>
        <c:axId val="46039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399439"/>
        <c:crosses val="autoZero"/>
        <c:auto val="1"/>
        <c:lblAlgn val="ctr"/>
        <c:lblOffset val="100"/>
        <c:noMultiLvlLbl val="0"/>
      </c:catAx>
      <c:valAx>
        <c:axId val="46039943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395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10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18.xml" /></Relationships>
</file>

<file path=xl/drawings/_rels/drawing11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19.xml" /></Relationships>
</file>

<file path=xl/drawings/_rels/drawing12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20.xml" /></Relationships>
</file>

<file path=xl/drawings/_rels/drawing13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21.xml" /></Relationships>
</file>

<file path=xl/drawings/_rels/drawing14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22.xml" /></Relationships>
</file>

<file path=xl/drawings/_rels/drawing15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23.xml" /></Relationships>
</file>

<file path=xl/drawings/_rels/drawing16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24.xml" /></Relationships>
</file>

<file path=xl/drawings/_rels/drawing2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3.xml" /><Relationship Id="rId1" Type="http://schemas.openxmlformats.org/officeDocument/2006/relationships/chart" Target="../charts/chart2.xml" /></Relationships>
</file>

<file path=xl/drawings/_rels/drawing3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5.xml" /><Relationship Id="rId1" Type="http://schemas.openxmlformats.org/officeDocument/2006/relationships/chart" Target="../charts/chart4.xml" /></Relationships>
</file>

<file path=xl/drawings/_rels/drawing4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7.xml" /><Relationship Id="rId1" Type="http://schemas.openxmlformats.org/officeDocument/2006/relationships/chart" Target="../charts/chart6.xml" /></Relationships>
</file>

<file path=xl/drawings/_rels/drawing5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9.xml" /><Relationship Id="rId1" Type="http://schemas.openxmlformats.org/officeDocument/2006/relationships/chart" Target="../charts/chart8.xml" /></Relationships>
</file>

<file path=xl/drawings/_rels/drawing6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11.xml" /><Relationship Id="rId1" Type="http://schemas.openxmlformats.org/officeDocument/2006/relationships/chart" Target="../charts/chart10.xml" /></Relationships>
</file>

<file path=xl/drawings/_rels/drawing7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13.xml" /><Relationship Id="rId1" Type="http://schemas.openxmlformats.org/officeDocument/2006/relationships/chart" Target="../charts/chart12.xml" /></Relationships>
</file>

<file path=xl/drawings/_rels/drawing8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15.xml" /><Relationship Id="rId1" Type="http://schemas.openxmlformats.org/officeDocument/2006/relationships/chart" Target="../charts/chart14.xml" /></Relationships>
</file>

<file path=xl/drawings/_rels/drawing9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17.xml" /><Relationship Id="rId1" Type="http://schemas.openxmlformats.org/officeDocument/2006/relationships/chart" Target="../charts/chart16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688975</xdr:colOff>
      <xdr:row>8</xdr:row>
      <xdr:rowOff>95250</xdr:rowOff>
    </xdr:from>
    <xdr:to>
      <xdr:col>9</xdr:col>
      <xdr:colOff>98425</xdr:colOff>
      <xdr:row>23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C24E63-3CC6-0639-1C1F-BC88A51FC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2940050</xdr:colOff>
      <xdr:row>14</xdr:row>
      <xdr:rowOff>107950</xdr:rowOff>
    </xdr:from>
    <xdr:to>
      <xdr:col>9</xdr:col>
      <xdr:colOff>212725</xdr:colOff>
      <xdr:row>29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4DF53D-FC39-C5E5-739D-7561E033F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3419474</xdr:colOff>
      <xdr:row>12</xdr:row>
      <xdr:rowOff>165100</xdr:rowOff>
    </xdr:from>
    <xdr:to>
      <xdr:col>8</xdr:col>
      <xdr:colOff>158749</xdr:colOff>
      <xdr:row>27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575163-F4DF-83ED-9BCB-3FEB10897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3</xdr:row>
      <xdr:rowOff>171450</xdr:rowOff>
    </xdr:from>
    <xdr:to>
      <xdr:col>11</xdr:col>
      <xdr:colOff>149225</xdr:colOff>
      <xdr:row>18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17BAFB-765B-E237-C1AC-469FD6F29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6</xdr:row>
      <xdr:rowOff>95250</xdr:rowOff>
    </xdr:from>
    <xdr:to>
      <xdr:col>10</xdr:col>
      <xdr:colOff>180975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7F00E-12BB-3EBB-5DE7-181E74436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20</xdr:row>
      <xdr:rowOff>69850</xdr:rowOff>
    </xdr:from>
    <xdr:to>
      <xdr:col>11</xdr:col>
      <xdr:colOff>508000</xdr:colOff>
      <xdr:row>35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2C1A9-2CC8-39BD-4301-F496CABEE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95250</xdr:rowOff>
    </xdr:from>
    <xdr:to>
      <xdr:col>11</xdr:col>
      <xdr:colOff>180975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4F43F0-BA31-D0CA-6A9F-F9BB4F7A0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8</xdr:row>
      <xdr:rowOff>50800</xdr:rowOff>
    </xdr:from>
    <xdr:to>
      <xdr:col>11</xdr:col>
      <xdr:colOff>257175</xdr:colOff>
      <xdr:row>23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A7B489-BEB6-AC2A-11F1-D6BB469DFD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2</xdr:row>
      <xdr:rowOff>31750</xdr:rowOff>
    </xdr:from>
    <xdr:to>
      <xdr:col>11</xdr:col>
      <xdr:colOff>454025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B63FD2-9C0D-E85C-A896-B0936C524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18</xdr:row>
      <xdr:rowOff>95250</xdr:rowOff>
    </xdr:from>
    <xdr:to>
      <xdr:col>13</xdr:col>
      <xdr:colOff>180975</xdr:colOff>
      <xdr:row>33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C8C022-4C47-D167-FCF6-5F19672CE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4</xdr:row>
      <xdr:rowOff>190500</xdr:rowOff>
    </xdr:from>
    <xdr:to>
      <xdr:col>13</xdr:col>
      <xdr:colOff>231775</xdr:colOff>
      <xdr:row>15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5BE12A-95C6-B029-6EF7-37F1CA6BC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479425</xdr:colOff>
      <xdr:row>16</xdr:row>
      <xdr:rowOff>317500</xdr:rowOff>
    </xdr:from>
    <xdr:to>
      <xdr:col>13</xdr:col>
      <xdr:colOff>174625</xdr:colOff>
      <xdr:row>30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A37B40-06D8-50A2-5155-50B1FBCC8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92075</xdr:colOff>
      <xdr:row>3</xdr:row>
      <xdr:rowOff>95250</xdr:rowOff>
    </xdr:from>
    <xdr:to>
      <xdr:col>10</xdr:col>
      <xdr:colOff>396875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7A1960-0D9F-FB6A-3E51-FD7DC5289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</xdr:colOff>
      <xdr:row>20</xdr:row>
      <xdr:rowOff>82550</xdr:rowOff>
    </xdr:from>
    <xdr:to>
      <xdr:col>10</xdr:col>
      <xdr:colOff>409575</xdr:colOff>
      <xdr:row>35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C99693-06B6-D7FF-8626-495A2DE3D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301625</xdr:colOff>
      <xdr:row>0</xdr:row>
      <xdr:rowOff>133350</xdr:rowOff>
    </xdr:from>
    <xdr:to>
      <xdr:col>11</xdr:col>
      <xdr:colOff>606425</xdr:colOff>
      <xdr:row>15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E99D60-AA49-B4AE-4F66-76A6C674F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800100</xdr:colOff>
      <xdr:row>42</xdr:row>
      <xdr:rowOff>12700</xdr:rowOff>
    </xdr:from>
    <xdr:to>
      <xdr:col>7</xdr:col>
      <xdr:colOff>95250</xdr:colOff>
      <xdr:row>66</xdr:row>
      <xdr:rowOff>146050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A2CD54-4E82-12DA-483F-B0FA1B547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555625</xdr:colOff>
      <xdr:row>4</xdr:row>
      <xdr:rowOff>69850</xdr:rowOff>
    </xdr:from>
    <xdr:to>
      <xdr:col>11</xdr:col>
      <xdr:colOff>250825</xdr:colOff>
      <xdr:row>19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7FD7B-B22D-30C9-7EAD-17031CBC3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263525</xdr:colOff>
      <xdr:row>45</xdr:row>
      <xdr:rowOff>120650</xdr:rowOff>
    </xdr:from>
    <xdr:to>
      <xdr:col>10</xdr:col>
      <xdr:colOff>568325</xdr:colOff>
      <xdr:row>60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709448-F146-4F2A-3D50-D50454D50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384175</xdr:colOff>
      <xdr:row>12</xdr:row>
      <xdr:rowOff>88900</xdr:rowOff>
    </xdr:from>
    <xdr:to>
      <xdr:col>5</xdr:col>
      <xdr:colOff>371475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CA8765-27C9-7035-D472-F05C075A7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815974</xdr:colOff>
      <xdr:row>30</xdr:row>
      <xdr:rowOff>95250</xdr:rowOff>
    </xdr:from>
    <xdr:to>
      <xdr:col>11</xdr:col>
      <xdr:colOff>107949</xdr:colOff>
      <xdr:row>52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515F7-3F5A-8A40-FD66-20343DA89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9</xdr:row>
      <xdr:rowOff>38100</xdr:rowOff>
    </xdr:from>
    <xdr:to>
      <xdr:col>13</xdr:col>
      <xdr:colOff>219075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E81806-28C1-9F91-E659-9A4B9D4D2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822325</xdr:colOff>
      <xdr:row>39</xdr:row>
      <xdr:rowOff>127000</xdr:rowOff>
    </xdr:from>
    <xdr:to>
      <xdr:col>5</xdr:col>
      <xdr:colOff>333375</xdr:colOff>
      <xdr:row>54</xdr:row>
      <xdr:rowOff>107950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707BC8-C365-B301-C498-F475912B0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15</xdr:row>
      <xdr:rowOff>152400</xdr:rowOff>
    </xdr:from>
    <xdr:to>
      <xdr:col>10</xdr:col>
      <xdr:colOff>161925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9EE164-1A4A-C347-DFD8-2E226B2EB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771524</xdr:colOff>
      <xdr:row>42</xdr:row>
      <xdr:rowOff>31750</xdr:rowOff>
    </xdr:from>
    <xdr:to>
      <xdr:col>10</xdr:col>
      <xdr:colOff>12699</xdr:colOff>
      <xdr:row>63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9D0962-F21F-EEF5-21DC-8812F0D9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074C-C341-4056-95DC-B3F5D99CE350}">
  <dimension ref="A2:D20"/>
  <sheetViews>
    <sheetView workbookViewId="0">
      <selection activeCell="G6" sqref="G6"/>
    </sheetView>
  </sheetViews>
  <sheetFormatPr baseColWidth="10" defaultColWidth="8.7265625" defaultRowHeight="14.5"/>
  <cols>
    <col min="1" max="1" width="24.81640625" bestFit="1" customWidth="1"/>
    <col min="2" max="2" width="16.6328125" customWidth="1"/>
    <col min="3" max="3" width="21.54296875" customWidth="1"/>
  </cols>
  <sheetData>
    <row r="2" spans="1:2">
      <c r="A2" t="s">
        <v>0</v>
      </c>
    </row>
    <row r="3" spans="1:2">
      <c r="B3" t="s">
        <v>1</v>
      </c>
    </row>
    <row r="7" spans="1:2">
      <c r="A7" s="2" t="s">
        <v>2</v>
      </c>
      <c r="B7" s="2" t="s">
        <v>3</v>
      </c>
    </row>
    <row r="8" spans="1:2">
      <c r="A8" t="s">
        <v>4</v>
      </c>
      <c r="B8">
        <v>114</v>
      </c>
    </row>
    <row r="9" spans="1:2">
      <c r="A9" t="s">
        <v>5</v>
      </c>
      <c r="B9">
        <v>77</v>
      </c>
    </row>
    <row r="10" spans="1:2">
      <c r="A10" t="s">
        <v>6</v>
      </c>
      <c r="B10">
        <v>53</v>
      </c>
    </row>
    <row r="11" spans="1:2">
      <c r="A11" t="s">
        <v>7</v>
      </c>
      <c r="B11">
        <v>36</v>
      </c>
    </row>
    <row r="12" spans="1:2">
      <c r="A12" t="s">
        <v>8</v>
      </c>
      <c r="B12">
        <v>31</v>
      </c>
    </row>
    <row r="13" spans="1:2">
      <c r="A13" t="s">
        <v>9</v>
      </c>
      <c r="B13">
        <v>27</v>
      </c>
    </row>
    <row r="14" spans="1:2">
      <c r="A14" t="s">
        <v>10</v>
      </c>
      <c r="B14">
        <v>23</v>
      </c>
    </row>
    <row r="15" spans="1:2">
      <c r="A15" t="s">
        <v>11</v>
      </c>
      <c r="B15">
        <v>19</v>
      </c>
    </row>
    <row r="16" spans="1:2">
      <c r="A16" t="s">
        <v>12</v>
      </c>
      <c r="B16">
        <v>18</v>
      </c>
    </row>
    <row r="17" spans="1:4">
      <c r="A17" t="s">
        <v>13</v>
      </c>
      <c r="B17">
        <v>14</v>
      </c>
    </row>
    <row r="18" spans="1:4">
      <c r="A18" t="s">
        <v>14</v>
      </c>
      <c r="B18">
        <v>12</v>
      </c>
      <c r="D18" s="1"/>
    </row>
    <row r="19" spans="1:4">
      <c r="A19" t="s">
        <v>15</v>
      </c>
      <c r="B19">
        <v>7</v>
      </c>
    </row>
    <row r="20" spans="1:4">
      <c r="A20" t="s">
        <v>16</v>
      </c>
      <c r="B20">
        <v>3</v>
      </c>
    </row>
  </sheetData>
  <sortState xmlns:xlrd2="http://schemas.microsoft.com/office/spreadsheetml/2017/richdata2" ref="A8:B20">
    <sortCondition descending="1" ref="B8:B20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D2D1-FD5F-434F-95F7-0108379DE20C}">
  <dimension ref="A1:E52"/>
  <sheetViews>
    <sheetView workbookViewId="0">
      <selection activeCell="D55" sqref="D55"/>
    </sheetView>
  </sheetViews>
  <sheetFormatPr baseColWidth="10" defaultColWidth="8.7265625" defaultRowHeight="14.5"/>
  <cols>
    <col min="1" max="1" width="61.08984375" bestFit="1" customWidth="1"/>
  </cols>
  <sheetData>
    <row r="1" spans="1:2">
      <c r="A1" t="s">
        <v>254</v>
      </c>
    </row>
    <row r="3" spans="1:2">
      <c r="A3" t="s">
        <v>255</v>
      </c>
      <c r="B3" s="13">
        <f>56.5+30.6</f>
        <v>87.1</v>
      </c>
    </row>
    <row r="4" spans="1:2">
      <c r="A4" t="s">
        <v>256</v>
      </c>
      <c r="B4" s="13">
        <f>63.7+22.7</f>
        <v>86.4</v>
      </c>
    </row>
    <row r="5" spans="1:2">
      <c r="A5" t="s">
        <v>257</v>
      </c>
      <c r="B5" s="13">
        <f>60.2+20.4</f>
        <v>80.599999999999994</v>
      </c>
    </row>
    <row r="6" spans="1:2">
      <c r="A6" t="s">
        <v>258</v>
      </c>
      <c r="B6" s="13">
        <f>41.8+34.5</f>
        <v>76.3</v>
      </c>
    </row>
    <row r="7" spans="1:2">
      <c r="A7" t="s">
        <v>259</v>
      </c>
      <c r="B7" s="13">
        <f>28.9+45.8</f>
        <v>74.699999999999989</v>
      </c>
    </row>
    <row r="8" spans="1:2">
      <c r="A8" t="s">
        <v>260</v>
      </c>
      <c r="B8" s="13">
        <f>33.4+38.9</f>
        <v>72.3</v>
      </c>
    </row>
    <row r="9" spans="1:2">
      <c r="A9" t="s">
        <v>261</v>
      </c>
      <c r="B9" s="13">
        <f>27.8+32.2</f>
        <v>60</v>
      </c>
    </row>
    <row r="10" spans="1:2">
      <c r="A10" t="s">
        <v>262</v>
      </c>
      <c r="B10" s="13">
        <f>27.3+31.5</f>
        <v>58.8</v>
      </c>
    </row>
    <row r="11" spans="1:2">
      <c r="A11" t="s">
        <v>263</v>
      </c>
      <c r="B11" s="13">
        <f>19.4+25.5</f>
        <v>44.9</v>
      </c>
    </row>
    <row r="12" spans="1:2">
      <c r="A12" t="s">
        <v>264</v>
      </c>
      <c r="B12" s="13">
        <f>17.8+26.6</f>
        <v>44.400000000000006</v>
      </c>
    </row>
    <row r="35" spans="1:5">
      <c r="B35">
        <f>36.8</f>
        <v>36.799999999999997</v>
      </c>
    </row>
    <row r="38" spans="1:5">
      <c r="A38" t="s">
        <v>265</v>
      </c>
    </row>
    <row r="39" spans="1:5">
      <c r="A39" t="s">
        <v>266</v>
      </c>
    </row>
    <row r="40" spans="1:5">
      <c r="C40" t="s">
        <v>238</v>
      </c>
      <c r="E40" t="s">
        <v>60</v>
      </c>
    </row>
    <row r="41" spans="1:5">
      <c r="C41" t="s">
        <v>35</v>
      </c>
      <c r="D41" t="s">
        <v>36</v>
      </c>
    </row>
    <row r="42" spans="1:5">
      <c r="A42" t="s">
        <v>267</v>
      </c>
      <c r="B42" t="s">
        <v>268</v>
      </c>
      <c r="C42" s="14">
        <v>0.11</v>
      </c>
      <c r="D42" s="14">
        <v>6.6000000000000003E-2</v>
      </c>
      <c r="E42" s="14">
        <v>8.7999999999999995E-2</v>
      </c>
    </row>
    <row r="43" spans="1:5">
      <c r="B43" t="s">
        <v>269</v>
      </c>
      <c r="C43" s="14">
        <v>0.115</v>
      </c>
      <c r="D43" s="14">
        <v>8.1000000000000003E-2</v>
      </c>
      <c r="E43" s="14">
        <v>9.8000000000000004E-2</v>
      </c>
    </row>
    <row r="44" spans="1:5">
      <c r="B44" t="s">
        <v>270</v>
      </c>
      <c r="C44" s="14">
        <v>0.17199999999999999</v>
      </c>
      <c r="D44" s="14">
        <v>0.26100000000000001</v>
      </c>
      <c r="E44" s="14">
        <v>0.217</v>
      </c>
    </row>
    <row r="45" spans="1:5">
      <c r="B45" t="s">
        <v>271</v>
      </c>
      <c r="C45" s="14">
        <v>0.36799999999999999</v>
      </c>
      <c r="D45" s="14">
        <v>0.28000000000000003</v>
      </c>
      <c r="E45" s="14">
        <v>0.32400000000000001</v>
      </c>
    </row>
    <row r="46" spans="1:5">
      <c r="B46" t="s">
        <v>272</v>
      </c>
      <c r="C46" s="14">
        <v>0.23400000000000001</v>
      </c>
      <c r="D46" s="14">
        <v>0.313</v>
      </c>
      <c r="E46" s="14">
        <v>0.27400000000000002</v>
      </c>
    </row>
    <row r="47" spans="1:5">
      <c r="A47" t="s">
        <v>60</v>
      </c>
      <c r="C47" s="14">
        <v>1</v>
      </c>
      <c r="D47" s="14">
        <v>1</v>
      </c>
      <c r="E47" s="14">
        <v>1</v>
      </c>
    </row>
    <row r="50" spans="3:4">
      <c r="C50" t="s">
        <v>35</v>
      </c>
    </row>
    <row r="51" spans="3:4">
      <c r="C51" s="16">
        <v>60.2</v>
      </c>
      <c r="D51" s="16">
        <v>59.3</v>
      </c>
    </row>
    <row r="52" spans="3:4">
      <c r="C52">
        <v>77.400000000000006</v>
      </c>
      <c r="D52">
        <v>85.4</v>
      </c>
    </row>
  </sheetData>
  <sortState xmlns:xlrd2="http://schemas.microsoft.com/office/spreadsheetml/2017/richdata2" ref="A3:B12">
    <sortCondition descending="1" ref="B3:B12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FEC8-D426-4874-9036-80921437A6B4}">
  <dimension ref="A1:F67"/>
  <sheetViews>
    <sheetView workbookViewId="0">
      <selection activeCell="E68" sqref="E68"/>
    </sheetView>
  </sheetViews>
  <sheetFormatPr baseColWidth="10" defaultColWidth="8.7265625" defaultRowHeight="14.5"/>
  <cols>
    <col min="1" max="1" width="62.81640625" bestFit="1" customWidth="1"/>
    <col min="2" max="2" width="23.1796875" bestFit="1" customWidth="1"/>
  </cols>
  <sheetData>
    <row r="1" spans="1:2">
      <c r="A1" t="s">
        <v>273</v>
      </c>
    </row>
    <row r="4" spans="1:2">
      <c r="A4" t="s">
        <v>274</v>
      </c>
    </row>
    <row r="6" spans="1:2">
      <c r="A6" t="s">
        <v>272</v>
      </c>
      <c r="B6" s="13">
        <v>45.8</v>
      </c>
    </row>
    <row r="7" spans="1:2">
      <c r="A7" t="s">
        <v>271</v>
      </c>
      <c r="B7" s="13">
        <v>28.9</v>
      </c>
    </row>
    <row r="8" spans="1:2">
      <c r="A8" t="s">
        <v>270</v>
      </c>
      <c r="B8" s="13">
        <v>13.9</v>
      </c>
    </row>
    <row r="9" spans="1:2">
      <c r="A9" t="s">
        <v>275</v>
      </c>
      <c r="B9" s="13">
        <v>11.4</v>
      </c>
    </row>
    <row r="32" spans="1:1">
      <c r="A32" t="s">
        <v>276</v>
      </c>
    </row>
    <row r="33" spans="1:6">
      <c r="A33" t="s">
        <v>266</v>
      </c>
    </row>
    <row r="34" spans="1:6">
      <c r="C34" t="s">
        <v>238</v>
      </c>
      <c r="E34" t="s">
        <v>60</v>
      </c>
    </row>
    <row r="35" spans="1:6">
      <c r="C35" t="s">
        <v>35</v>
      </c>
      <c r="D35" t="s">
        <v>36</v>
      </c>
    </row>
    <row r="36" spans="1:6">
      <c r="A36" t="s">
        <v>274</v>
      </c>
      <c r="B36" t="s">
        <v>268</v>
      </c>
      <c r="C36" s="14">
        <v>3.7999999999999999E-2</v>
      </c>
      <c r="D36" s="14">
        <v>3.7999999999999999E-2</v>
      </c>
      <c r="E36" s="14">
        <v>3.7999999999999999E-2</v>
      </c>
    </row>
    <row r="37" spans="1:6">
      <c r="B37" t="s">
        <v>269</v>
      </c>
      <c r="C37" s="14">
        <v>0.105</v>
      </c>
      <c r="D37" s="14">
        <v>3.3000000000000002E-2</v>
      </c>
      <c r="E37" s="14">
        <v>6.9000000000000006E-2</v>
      </c>
    </row>
    <row r="38" spans="1:6">
      <c r="B38" t="s">
        <v>270</v>
      </c>
      <c r="C38" s="14">
        <v>0.13900000000000001</v>
      </c>
      <c r="D38" s="14">
        <v>0.14199999999999999</v>
      </c>
      <c r="E38" s="14">
        <v>0.14000000000000001</v>
      </c>
    </row>
    <row r="39" spans="1:6">
      <c r="B39" t="s">
        <v>271</v>
      </c>
      <c r="C39" s="14">
        <v>0.32500000000000001</v>
      </c>
      <c r="D39" s="14">
        <v>0.26100000000000001</v>
      </c>
      <c r="E39" s="14">
        <v>0.29299999999999998</v>
      </c>
    </row>
    <row r="40" spans="1:6">
      <c r="B40" t="s">
        <v>272</v>
      </c>
      <c r="C40" s="14">
        <v>0.39200000000000002</v>
      </c>
      <c r="D40" s="14">
        <v>0.52600000000000002</v>
      </c>
      <c r="E40" s="14">
        <v>0.46</v>
      </c>
    </row>
    <row r="41" spans="1:6">
      <c r="A41" t="s">
        <v>60</v>
      </c>
      <c r="C41" s="14">
        <v>1</v>
      </c>
      <c r="D41" s="14">
        <v>1</v>
      </c>
      <c r="E41" s="14">
        <v>1</v>
      </c>
    </row>
    <row r="44" spans="1:6">
      <c r="B44" t="s">
        <v>276</v>
      </c>
    </row>
    <row r="45" spans="1:6">
      <c r="B45" t="s">
        <v>277</v>
      </c>
    </row>
    <row r="46" spans="1:6">
      <c r="D46" t="s">
        <v>238</v>
      </c>
      <c r="F46" t="s">
        <v>60</v>
      </c>
    </row>
    <row r="47" spans="1:6">
      <c r="D47" t="s">
        <v>35</v>
      </c>
      <c r="E47" t="s">
        <v>36</v>
      </c>
    </row>
    <row r="48" spans="1:6">
      <c r="B48" t="s">
        <v>274</v>
      </c>
      <c r="C48" t="s">
        <v>268</v>
      </c>
      <c r="D48" s="14">
        <v>0.5</v>
      </c>
      <c r="E48" s="14">
        <v>0.5</v>
      </c>
      <c r="F48" s="14">
        <v>1</v>
      </c>
    </row>
    <row r="49" spans="2:6">
      <c r="C49" t="s">
        <v>269</v>
      </c>
      <c r="D49" s="14">
        <v>0.75900000000000001</v>
      </c>
      <c r="E49" s="14">
        <v>0.24099999999999999</v>
      </c>
      <c r="F49" s="14">
        <v>1</v>
      </c>
    </row>
    <row r="50" spans="2:6">
      <c r="C50" t="s">
        <v>270</v>
      </c>
      <c r="D50" s="14">
        <v>0.49199999999999999</v>
      </c>
      <c r="E50" s="14">
        <v>0.50800000000000001</v>
      </c>
      <c r="F50" s="14">
        <v>1</v>
      </c>
    </row>
    <row r="51" spans="2:6">
      <c r="C51" t="s">
        <v>271</v>
      </c>
      <c r="D51" s="14">
        <v>0.55300000000000005</v>
      </c>
      <c r="E51" s="14">
        <v>0.44700000000000001</v>
      </c>
      <c r="F51" s="14">
        <v>1</v>
      </c>
    </row>
    <row r="52" spans="2:6">
      <c r="C52" t="s">
        <v>272</v>
      </c>
      <c r="D52" s="14">
        <v>0.42499999999999999</v>
      </c>
      <c r="E52" s="14">
        <v>0.57499999999999996</v>
      </c>
      <c r="F52" s="14">
        <v>1</v>
      </c>
    </row>
    <row r="53" spans="2:6">
      <c r="B53" t="s">
        <v>60</v>
      </c>
      <c r="D53" s="14">
        <v>0.498</v>
      </c>
      <c r="E53" s="14">
        <v>0.502</v>
      </c>
      <c r="F53" s="14">
        <v>1</v>
      </c>
    </row>
    <row r="56" spans="2:6">
      <c r="B56" t="s">
        <v>276</v>
      </c>
    </row>
    <row r="57" spans="2:6">
      <c r="B57" t="s">
        <v>266</v>
      </c>
    </row>
    <row r="58" spans="2:6">
      <c r="D58" t="s">
        <v>238</v>
      </c>
      <c r="F58" t="s">
        <v>60</v>
      </c>
    </row>
    <row r="59" spans="2:6">
      <c r="D59" t="s">
        <v>35</v>
      </c>
      <c r="E59" t="s">
        <v>36</v>
      </c>
    </row>
    <row r="60" spans="2:6">
      <c r="B60" t="s">
        <v>274</v>
      </c>
      <c r="C60" t="s">
        <v>268</v>
      </c>
      <c r="D60" s="14">
        <v>3.7999999999999999E-2</v>
      </c>
      <c r="E60" s="14">
        <v>3.7999999999999999E-2</v>
      </c>
      <c r="F60" s="14">
        <v>3.7999999999999999E-2</v>
      </c>
    </row>
    <row r="61" spans="2:6">
      <c r="C61" t="s">
        <v>269</v>
      </c>
      <c r="D61" s="14">
        <v>0.105</v>
      </c>
      <c r="E61" s="14">
        <v>3.3000000000000002E-2</v>
      </c>
      <c r="F61" s="14">
        <v>6.9000000000000006E-2</v>
      </c>
    </row>
    <row r="62" spans="2:6">
      <c r="C62" t="s">
        <v>270</v>
      </c>
      <c r="D62" s="14">
        <v>0.13900000000000001</v>
      </c>
      <c r="E62" s="14">
        <v>0.14199999999999999</v>
      </c>
      <c r="F62" s="14">
        <v>0.14000000000000001</v>
      </c>
    </row>
    <row r="63" spans="2:6">
      <c r="C63" t="s">
        <v>271</v>
      </c>
      <c r="D63" s="14">
        <v>0.32500000000000001</v>
      </c>
      <c r="E63" s="14">
        <v>0.26100000000000001</v>
      </c>
      <c r="F63" s="14">
        <v>0.29299999999999998</v>
      </c>
    </row>
    <row r="64" spans="2:6">
      <c r="C64" t="s">
        <v>272</v>
      </c>
      <c r="D64" s="14">
        <v>0.39200000000000002</v>
      </c>
      <c r="E64" s="14">
        <v>0.52600000000000002</v>
      </c>
      <c r="F64" s="14">
        <v>0.46</v>
      </c>
    </row>
    <row r="65" spans="2:6">
      <c r="B65" t="s">
        <v>60</v>
      </c>
      <c r="D65" s="14">
        <v>1</v>
      </c>
      <c r="E65" s="14">
        <v>1</v>
      </c>
      <c r="F65" s="14">
        <v>1</v>
      </c>
    </row>
    <row r="67" spans="2:6">
      <c r="D67" s="14">
        <f>SUM(D63:D64)</f>
        <v>0.71700000000000008</v>
      </c>
      <c r="E67" s="14">
        <f>SUM(E63:E64)</f>
        <v>0.78700000000000003</v>
      </c>
    </row>
  </sheetData>
  <sortState xmlns:xlrd2="http://schemas.microsoft.com/office/spreadsheetml/2017/richdata2" ref="A6:B9">
    <sortCondition descending="1" ref="B6:B9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68079-3531-4D59-ABED-9B36CC4B9DDC}">
  <dimension ref="A1:C10"/>
  <sheetViews>
    <sheetView workbookViewId="0">
      <selection activeCell="I16" sqref="I16"/>
    </sheetView>
  </sheetViews>
  <sheetFormatPr baseColWidth="10" defaultColWidth="8.7265625" defaultRowHeight="14.5"/>
  <cols>
    <col min="2" max="2" width="23.1796875" bestFit="1" customWidth="1"/>
  </cols>
  <sheetData>
    <row r="1" spans="1:3">
      <c r="A1" t="s">
        <v>278</v>
      </c>
    </row>
    <row r="6" spans="1:3">
      <c r="C6" s="13"/>
    </row>
    <row r="7" spans="1:3">
      <c r="B7" t="s">
        <v>275</v>
      </c>
      <c r="C7" s="13">
        <v>28</v>
      </c>
    </row>
    <row r="8" spans="1:3">
      <c r="B8" t="s">
        <v>270</v>
      </c>
      <c r="C8" s="13">
        <v>27.5</v>
      </c>
    </row>
    <row r="9" spans="1:3">
      <c r="B9" t="s">
        <v>271</v>
      </c>
      <c r="C9" s="13">
        <v>25.5</v>
      </c>
    </row>
    <row r="10" spans="1:3">
      <c r="B10" t="s">
        <v>272</v>
      </c>
      <c r="C10" s="13">
        <v>19.399999999999999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B017-67E3-4C48-864A-DFD8DB6E83F0}">
  <dimension ref="A1:B13"/>
  <sheetViews>
    <sheetView tabSelected="1" topLeftCell="A4" workbookViewId="0">
      <selection activeCell="M22" sqref="M22"/>
    </sheetView>
  </sheetViews>
  <sheetFormatPr baseColWidth="10" defaultColWidth="8.7265625" defaultRowHeight="14.5"/>
  <cols>
    <col min="1" max="1" width="37.7265625" bestFit="1" customWidth="1"/>
  </cols>
  <sheetData>
    <row r="1" spans="1:2">
      <c r="A1" t="s">
        <v>279</v>
      </c>
    </row>
    <row r="4" spans="1:2">
      <c r="A4" t="s">
        <v>280</v>
      </c>
      <c r="B4" s="13">
        <f>31.1+46.6</f>
        <v>77.7</v>
      </c>
    </row>
    <row r="5" spans="1:2">
      <c r="A5" t="s">
        <v>281</v>
      </c>
      <c r="B5" s="13">
        <f>45.8+24.8</f>
        <v>70.599999999999994</v>
      </c>
    </row>
    <row r="6" spans="1:2">
      <c r="A6" t="s">
        <v>282</v>
      </c>
      <c r="B6" s="13">
        <f>38.7+27.7</f>
        <v>66.400000000000006</v>
      </c>
    </row>
    <row r="7" spans="1:2">
      <c r="A7" t="s">
        <v>283</v>
      </c>
      <c r="B7" s="13">
        <f>34.1+28.3</f>
        <v>62.400000000000006</v>
      </c>
    </row>
    <row r="8" spans="1:2">
      <c r="A8" t="s">
        <v>284</v>
      </c>
      <c r="B8" s="13">
        <f>24.4+29.2</f>
        <v>53.599999999999994</v>
      </c>
    </row>
    <row r="9" spans="1:2">
      <c r="A9" t="s">
        <v>285</v>
      </c>
      <c r="B9" s="13">
        <f>24.9+26.4</f>
        <v>51.3</v>
      </c>
    </row>
    <row r="10" spans="1:2">
      <c r="A10" t="s">
        <v>286</v>
      </c>
      <c r="B10" s="13">
        <f>26.4+22.8</f>
        <v>49.2</v>
      </c>
    </row>
    <row r="11" spans="1:2">
      <c r="A11" t="s">
        <v>287</v>
      </c>
      <c r="B11" s="13">
        <f>28.1+20.1</f>
        <v>48.2</v>
      </c>
    </row>
    <row r="12" spans="1:2">
      <c r="A12" t="s">
        <v>288</v>
      </c>
      <c r="B12" s="13">
        <f>16.9+21.2</f>
        <v>38.099999999999994</v>
      </c>
    </row>
    <row r="13" spans="1:2">
      <c r="A13" t="s">
        <v>289</v>
      </c>
      <c r="B13" s="13">
        <f>23.27</f>
        <v>23.27</v>
      </c>
    </row>
  </sheetData>
  <sortState xmlns:xlrd2="http://schemas.microsoft.com/office/spreadsheetml/2017/richdata2" ref="A4:B13">
    <sortCondition descending="1" ref="B4:B13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3A21-970A-49B4-B78F-E738E5983168}">
  <dimension ref="A1:F17"/>
  <sheetViews>
    <sheetView topLeftCell="A16" workbookViewId="0">
      <selection activeCell="A18" sqref="A18"/>
    </sheetView>
  </sheetViews>
  <sheetFormatPr baseColWidth="10" defaultColWidth="8.7265625" defaultRowHeight="14.5"/>
  <cols>
    <col min="1" max="1" width="35.7265625" customWidth="1"/>
  </cols>
  <sheetData>
    <row r="1" spans="1:2">
      <c r="A1" t="s">
        <v>290</v>
      </c>
    </row>
    <row r="4" spans="1:2">
      <c r="A4" t="s">
        <v>291</v>
      </c>
      <c r="B4" s="13">
        <v>68.5</v>
      </c>
    </row>
    <row r="5" spans="1:2">
      <c r="A5" t="s">
        <v>292</v>
      </c>
      <c r="B5" s="13">
        <v>66.8</v>
      </c>
    </row>
    <row r="6" spans="1:2">
      <c r="A6" t="s">
        <v>293</v>
      </c>
      <c r="B6" s="13">
        <v>64.7</v>
      </c>
    </row>
    <row r="7" spans="1:2">
      <c r="A7" t="s">
        <v>294</v>
      </c>
      <c r="B7" s="13">
        <v>61.4</v>
      </c>
    </row>
    <row r="8" spans="1:2">
      <c r="A8" t="s">
        <v>295</v>
      </c>
      <c r="B8" s="13">
        <v>48.7</v>
      </c>
    </row>
    <row r="9" spans="1:2">
      <c r="A9" t="s">
        <v>296</v>
      </c>
      <c r="B9" s="13">
        <v>38.1</v>
      </c>
    </row>
    <row r="10" spans="1:2">
      <c r="A10" t="s">
        <v>297</v>
      </c>
      <c r="B10" s="13">
        <v>37.6</v>
      </c>
    </row>
    <row r="11" spans="1:2">
      <c r="A11" t="s">
        <v>298</v>
      </c>
      <c r="B11" s="13">
        <v>37.6</v>
      </c>
    </row>
    <row r="12" spans="1:2">
      <c r="A12" t="s">
        <v>299</v>
      </c>
      <c r="B12" s="13">
        <v>37.200000000000003</v>
      </c>
    </row>
    <row r="17" spans="6:6" s="23" customFormat="1" ht="12">
      <c r="F17" s="22" t="s">
        <v>300</v>
      </c>
    </row>
  </sheetData>
  <sortState xmlns:xlrd2="http://schemas.microsoft.com/office/spreadsheetml/2017/richdata2" ref="A4:B12">
    <sortCondition descending="1" ref="B4:B12"/>
  </sortState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BF27-D046-4FA4-9E5F-6570156C85E0}">
  <dimension ref="A1:B7"/>
  <sheetViews>
    <sheetView topLeftCell="A4" workbookViewId="0">
      <selection activeCell="K23" sqref="K23"/>
    </sheetView>
  </sheetViews>
  <sheetFormatPr baseColWidth="10" defaultColWidth="8.7265625" defaultRowHeight="14.5"/>
  <cols>
    <col min="1" max="1" width="26.90625" customWidth="1"/>
  </cols>
  <sheetData>
    <row r="1" spans="1:2">
      <c r="A1" t="s">
        <v>301</v>
      </c>
    </row>
    <row r="4" spans="1:2">
      <c r="A4" t="s">
        <v>302</v>
      </c>
      <c r="B4" s="13">
        <v>83.9</v>
      </c>
    </row>
    <row r="5" spans="1:2">
      <c r="A5" t="s">
        <v>303</v>
      </c>
      <c r="B5" s="13">
        <v>80</v>
      </c>
    </row>
    <row r="6" spans="1:2">
      <c r="A6" t="s">
        <v>304</v>
      </c>
      <c r="B6" s="13">
        <v>70</v>
      </c>
    </row>
    <row r="7" spans="1:2">
      <c r="A7" t="s">
        <v>305</v>
      </c>
      <c r="B7" s="13">
        <v>62.8</v>
      </c>
    </row>
  </sheetData>
  <sortState xmlns:xlrd2="http://schemas.microsoft.com/office/spreadsheetml/2017/richdata2" ref="A4:B7">
    <sortCondition descending="1" ref="B4:B7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D9A4-B015-4C7C-972E-8972D30E35DE}">
  <dimension ref="A1:D7"/>
  <sheetViews>
    <sheetView topLeftCell="A2" workbookViewId="0">
      <selection activeCell="A18" sqref="A18"/>
    </sheetView>
  </sheetViews>
  <sheetFormatPr baseColWidth="10" defaultColWidth="8.7265625" defaultRowHeight="14.5"/>
  <cols>
    <col min="1" max="1" width="60.26953125" customWidth="1"/>
  </cols>
  <sheetData>
    <row r="1" spans="1:4" ht="36.5">
      <c r="A1" s="21" t="s">
        <v>306</v>
      </c>
    </row>
    <row r="2" spans="1:4">
      <c r="B2" t="s">
        <v>229</v>
      </c>
      <c r="C2" t="s">
        <v>230</v>
      </c>
      <c r="D2" t="s">
        <v>231</v>
      </c>
    </row>
    <row r="3" spans="1:4">
      <c r="A3" t="s">
        <v>307</v>
      </c>
      <c r="B3" s="13">
        <v>33.6</v>
      </c>
      <c r="C3" s="13">
        <v>39.4</v>
      </c>
      <c r="D3" s="13">
        <v>27</v>
      </c>
    </row>
    <row r="4" spans="1:4">
      <c r="A4" t="s">
        <v>308</v>
      </c>
      <c r="B4" s="13">
        <v>21.2</v>
      </c>
      <c r="C4" s="13">
        <v>33.6</v>
      </c>
      <c r="D4" s="13">
        <v>45.3</v>
      </c>
    </row>
    <row r="5" spans="1:4">
      <c r="A5" t="s">
        <v>309</v>
      </c>
      <c r="B5" s="13">
        <v>24.8</v>
      </c>
      <c r="C5" s="13">
        <v>29.9</v>
      </c>
      <c r="D5" s="13">
        <v>45.3</v>
      </c>
    </row>
    <row r="6" spans="1:4">
      <c r="A6" t="s">
        <v>310</v>
      </c>
      <c r="B6" s="13">
        <v>5.0999999999999996</v>
      </c>
      <c r="C6" s="13">
        <v>10.199999999999999</v>
      </c>
      <c r="D6" s="13">
        <v>84.7</v>
      </c>
    </row>
    <row r="7" spans="1:4">
      <c r="A7" t="s">
        <v>311</v>
      </c>
      <c r="B7" s="13">
        <v>34.299999999999997</v>
      </c>
      <c r="C7" s="13">
        <v>40.1</v>
      </c>
      <c r="D7" s="13">
        <v>25.5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AD77-28B7-48BF-9DBB-C727138C3C33}">
  <dimension ref="A1:E30"/>
  <sheetViews>
    <sheetView workbookViewId="0">
      <selection activeCell="A18" sqref="A18"/>
    </sheetView>
  </sheetViews>
  <sheetFormatPr baseColWidth="10" defaultColWidth="8.7265625" defaultRowHeight="14.5"/>
  <cols>
    <col min="1" max="1" width="20.6328125" customWidth="1"/>
    <col min="2" max="2" width="16.1796875" customWidth="1"/>
    <col min="5" max="5" width="13" customWidth="1"/>
  </cols>
  <sheetData>
    <row r="1" spans="1:4">
      <c r="A1" t="s">
        <v>17</v>
      </c>
    </row>
    <row r="4" spans="1:4" ht="18">
      <c r="A4" s="24" t="s">
        <v>18</v>
      </c>
      <c r="B4" s="24"/>
      <c r="C4" s="24"/>
      <c r="D4" s="3"/>
    </row>
    <row r="5" spans="1:4" ht="31">
      <c r="A5" s="25" t="s">
        <v>19</v>
      </c>
      <c r="B5" s="25"/>
      <c r="C5" s="4" t="s">
        <v>20</v>
      </c>
      <c r="D5" s="3"/>
    </row>
    <row r="6" spans="1:4" ht="15.5">
      <c r="A6" s="26" t="s">
        <v>21</v>
      </c>
      <c r="B6" s="5" t="s">
        <v>22</v>
      </c>
      <c r="C6" s="7">
        <v>39.542143600416239</v>
      </c>
      <c r="D6" s="3"/>
    </row>
    <row r="7" spans="1:4" ht="15.5">
      <c r="A7" s="27"/>
      <c r="B7" s="6" t="s">
        <v>23</v>
      </c>
      <c r="C7" s="8">
        <v>26.534859521331946</v>
      </c>
      <c r="D7" s="3"/>
    </row>
    <row r="8" spans="1:4" ht="15.5">
      <c r="A8" s="27"/>
      <c r="B8" s="6" t="s">
        <v>24</v>
      </c>
      <c r="C8" s="8">
        <v>22.58064516129032</v>
      </c>
      <c r="D8" s="3"/>
    </row>
    <row r="9" spans="1:4" ht="15.5">
      <c r="A9" s="27"/>
      <c r="B9" s="6" t="s">
        <v>25</v>
      </c>
      <c r="C9" s="8">
        <v>11.342351716961499</v>
      </c>
      <c r="D9" s="3"/>
    </row>
    <row r="22" spans="1:5">
      <c r="C22" t="s">
        <v>18</v>
      </c>
    </row>
    <row r="24" spans="1:5">
      <c r="B24" t="s">
        <v>22</v>
      </c>
      <c r="C24" t="s">
        <v>23</v>
      </c>
      <c r="D24" t="s">
        <v>24</v>
      </c>
      <c r="E24" t="s">
        <v>25</v>
      </c>
    </row>
    <row r="25" spans="1:5">
      <c r="A25" t="s">
        <v>26</v>
      </c>
      <c r="B25" s="15">
        <v>0.62</v>
      </c>
      <c r="C25" s="15">
        <v>0.69</v>
      </c>
      <c r="D25" s="15">
        <v>0.68</v>
      </c>
      <c r="E25" s="15">
        <v>0.74</v>
      </c>
    </row>
    <row r="26" spans="1:5">
      <c r="A26" t="s">
        <v>27</v>
      </c>
      <c r="B26" s="15">
        <v>0.38</v>
      </c>
      <c r="C26" s="15">
        <v>0.31</v>
      </c>
      <c r="D26" s="15">
        <v>0.32</v>
      </c>
      <c r="E26" s="15">
        <v>0.26</v>
      </c>
    </row>
    <row r="29" spans="1:5">
      <c r="A29" s="13"/>
    </row>
    <row r="30" spans="1:5">
      <c r="A30" s="13"/>
    </row>
  </sheetData>
  <mergeCells count="3">
    <mergeCell ref="A4:C4"/>
    <mergeCell ref="A5:B5"/>
    <mergeCell ref="A6:A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B686-E62E-4E49-A789-7B821CB74CD3}">
  <dimension ref="A1:G18"/>
  <sheetViews>
    <sheetView topLeftCell="A3" workbookViewId="0">
      <selection activeCell="E11" sqref="E11"/>
    </sheetView>
  </sheetViews>
  <sheetFormatPr baseColWidth="10" defaultColWidth="8.7265625" defaultRowHeight="14.5"/>
  <sheetData>
    <row r="1" spans="1:7">
      <c r="A1" t="s">
        <v>28</v>
      </c>
    </row>
    <row r="3" spans="1:7" ht="18">
      <c r="A3" s="28" t="s">
        <v>29</v>
      </c>
      <c r="B3" s="28"/>
      <c r="C3" s="28"/>
      <c r="D3" s="28"/>
      <c r="E3" s="28"/>
      <c r="F3" s="28"/>
      <c r="G3" s="10"/>
    </row>
    <row r="4" spans="1:7" ht="18">
      <c r="A4" s="9"/>
      <c r="B4" s="9"/>
      <c r="C4" s="9"/>
      <c r="D4" s="9"/>
      <c r="E4" s="9"/>
      <c r="F4" s="9"/>
      <c r="G4" s="10"/>
    </row>
    <row r="5" spans="1:7" ht="31">
      <c r="A5" s="12" t="s">
        <v>30</v>
      </c>
      <c r="B5" s="13">
        <v>33.640552995391701</v>
      </c>
      <c r="C5">
        <v>146</v>
      </c>
    </row>
    <row r="6" spans="1:7" ht="15.5">
      <c r="A6" s="11" t="s">
        <v>31</v>
      </c>
      <c r="B6" s="13">
        <v>34.792626728110598</v>
      </c>
      <c r="C6">
        <v>151</v>
      </c>
    </row>
    <row r="7" spans="1:7" ht="31">
      <c r="A7" s="12" t="s">
        <v>32</v>
      </c>
      <c r="B7" s="13">
        <v>26.267281105990779</v>
      </c>
      <c r="C7">
        <v>114</v>
      </c>
    </row>
    <row r="8" spans="1:7" ht="31">
      <c r="A8" s="12" t="s">
        <v>33</v>
      </c>
      <c r="B8" s="13">
        <v>5.2995391705069128</v>
      </c>
      <c r="C8">
        <v>23</v>
      </c>
    </row>
    <row r="11" spans="1:7">
      <c r="A11" s="13"/>
    </row>
    <row r="12" spans="1:7">
      <c r="A12" s="13"/>
    </row>
    <row r="17" spans="1:3" ht="31">
      <c r="A17" s="12" t="s">
        <v>31</v>
      </c>
      <c r="B17" s="13">
        <v>34.792626728110598</v>
      </c>
      <c r="C17">
        <v>151</v>
      </c>
    </row>
    <row r="18" spans="1:3" ht="31">
      <c r="A18" s="11" t="s">
        <v>30</v>
      </c>
      <c r="B18" s="13">
        <v>33.640552995391701</v>
      </c>
      <c r="C18">
        <v>146</v>
      </c>
    </row>
  </sheetData>
  <mergeCells count="1">
    <mergeCell ref="A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05D6-6DE7-4A15-A226-5B366A4A120D}">
  <dimension ref="A1:C12"/>
  <sheetViews>
    <sheetView workbookViewId="0">
      <selection activeCell="A2" sqref="A2"/>
    </sheetView>
  </sheetViews>
  <sheetFormatPr baseColWidth="10" defaultColWidth="8.7265625" defaultRowHeight="14.5"/>
  <cols>
    <col min="1" max="1" width="13.08984375" customWidth="1"/>
  </cols>
  <sheetData>
    <row r="1" spans="1:3">
      <c r="A1" t="s">
        <v>34</v>
      </c>
    </row>
    <row r="5" spans="1:3">
      <c r="A5" t="s">
        <v>35</v>
      </c>
      <c r="B5" s="18">
        <v>49.8</v>
      </c>
    </row>
    <row r="6" spans="1:3">
      <c r="A6" t="s">
        <v>36</v>
      </c>
      <c r="B6" s="18">
        <v>50.2</v>
      </c>
    </row>
    <row r="8" spans="1:3">
      <c r="B8" t="s">
        <v>35</v>
      </c>
      <c r="C8" t="s">
        <v>36</v>
      </c>
    </row>
    <row r="9" spans="1:3">
      <c r="A9" t="s">
        <v>37</v>
      </c>
      <c r="B9" s="15">
        <v>0.53600000000000003</v>
      </c>
      <c r="C9" s="15">
        <v>0.46400000000000002</v>
      </c>
    </row>
    <row r="10" spans="1:3">
      <c r="A10" t="s">
        <v>38</v>
      </c>
      <c r="B10" s="15">
        <v>0.45500000000000002</v>
      </c>
      <c r="C10" s="15">
        <v>0.54500000000000004</v>
      </c>
    </row>
    <row r="11" spans="1:3">
      <c r="A11" t="s">
        <v>32</v>
      </c>
      <c r="B11" s="15">
        <v>0.53500000000000003</v>
      </c>
      <c r="C11" s="15">
        <v>0.46500000000000002</v>
      </c>
    </row>
    <row r="12" spans="1:3">
      <c r="A12" t="s">
        <v>39</v>
      </c>
      <c r="B12" s="15">
        <v>0.34799999999999998</v>
      </c>
      <c r="C12" s="15">
        <v>0.65200000000000002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267C-A4BE-474B-A9AF-65D8980DF21A}">
  <dimension ref="A1:J42"/>
  <sheetViews>
    <sheetView workbookViewId="0">
      <selection activeCell="A8" sqref="A8"/>
    </sheetView>
  </sheetViews>
  <sheetFormatPr baseColWidth="10" defaultColWidth="8.7265625" defaultRowHeight="14.5"/>
  <cols>
    <col min="1" max="1" width="66.54296875" bestFit="1" customWidth="1"/>
    <col min="2" max="2" width="11.453125" customWidth="1"/>
    <col min="3" max="3" width="13.1796875" customWidth="1"/>
    <col min="4" max="4" width="13.08984375" customWidth="1"/>
  </cols>
  <sheetData>
    <row r="1" spans="1:2">
      <c r="A1" t="s">
        <v>40</v>
      </c>
    </row>
    <row r="4" spans="1:2">
      <c r="A4" t="s">
        <v>41</v>
      </c>
    </row>
    <row r="6" spans="1:2">
      <c r="A6" t="s">
        <v>42</v>
      </c>
      <c r="B6" s="13">
        <v>41.9</v>
      </c>
    </row>
    <row r="7" spans="1:2">
      <c r="A7" t="s">
        <v>43</v>
      </c>
      <c r="B7" s="13">
        <v>17.100000000000001</v>
      </c>
    </row>
    <row r="8" spans="1:2">
      <c r="A8" t="s">
        <v>44</v>
      </c>
      <c r="B8" s="13">
        <v>41</v>
      </c>
    </row>
    <row r="18" spans="1:10">
      <c r="C18" t="s">
        <v>42</v>
      </c>
      <c r="E18" t="s">
        <v>43</v>
      </c>
      <c r="G18" t="s">
        <v>44</v>
      </c>
    </row>
    <row r="19" spans="1:10">
      <c r="A19" t="s">
        <v>45</v>
      </c>
      <c r="B19">
        <v>105</v>
      </c>
      <c r="C19" s="15">
        <f t="shared" ref="C19:C26" si="0">B19/182</f>
        <v>0.57692307692307687</v>
      </c>
      <c r="D19">
        <v>74</v>
      </c>
      <c r="E19" s="15">
        <f t="shared" ref="E19:E26" si="1">D19/74</f>
        <v>1</v>
      </c>
      <c r="F19">
        <v>178</v>
      </c>
      <c r="G19" s="15">
        <f t="shared" ref="G19:G26" si="2">F19/178</f>
        <v>1</v>
      </c>
    </row>
    <row r="20" spans="1:10">
      <c r="A20" t="s">
        <v>46</v>
      </c>
      <c r="B20">
        <v>94</v>
      </c>
      <c r="C20" s="15">
        <f t="shared" si="0"/>
        <v>0.51648351648351654</v>
      </c>
      <c r="D20">
        <v>74</v>
      </c>
      <c r="E20" s="15">
        <f t="shared" si="1"/>
        <v>1</v>
      </c>
      <c r="F20">
        <v>177</v>
      </c>
      <c r="G20" s="15">
        <f t="shared" si="2"/>
        <v>0.9943820224719101</v>
      </c>
    </row>
    <row r="21" spans="1:10">
      <c r="A21" t="s">
        <v>47</v>
      </c>
      <c r="B21">
        <v>76</v>
      </c>
      <c r="C21" s="15">
        <f t="shared" si="0"/>
        <v>0.4175824175824176</v>
      </c>
      <c r="D21" s="16">
        <v>68</v>
      </c>
      <c r="E21" s="15">
        <f t="shared" si="1"/>
        <v>0.91891891891891897</v>
      </c>
      <c r="F21" s="16">
        <v>167</v>
      </c>
      <c r="G21" s="15">
        <f t="shared" si="2"/>
        <v>0.9382022471910112</v>
      </c>
    </row>
    <row r="22" spans="1:10">
      <c r="A22" t="s">
        <v>48</v>
      </c>
      <c r="B22">
        <v>64</v>
      </c>
      <c r="C22" s="15">
        <f t="shared" si="0"/>
        <v>0.35164835164835168</v>
      </c>
      <c r="D22">
        <v>39</v>
      </c>
      <c r="E22" s="15">
        <f t="shared" si="1"/>
        <v>0.52702702702702697</v>
      </c>
      <c r="F22">
        <v>151</v>
      </c>
      <c r="G22" s="15">
        <f t="shared" si="2"/>
        <v>0.848314606741573</v>
      </c>
    </row>
    <row r="23" spans="1:10">
      <c r="A23" t="s">
        <v>49</v>
      </c>
      <c r="B23">
        <v>60</v>
      </c>
      <c r="C23" s="15">
        <f t="shared" si="0"/>
        <v>0.32967032967032966</v>
      </c>
      <c r="D23">
        <v>0</v>
      </c>
      <c r="E23" s="15">
        <f t="shared" si="1"/>
        <v>0</v>
      </c>
      <c r="F23">
        <v>150</v>
      </c>
      <c r="G23" s="15">
        <f t="shared" si="2"/>
        <v>0.84269662921348309</v>
      </c>
    </row>
    <row r="24" spans="1:10">
      <c r="A24" t="s">
        <v>50</v>
      </c>
      <c r="B24">
        <v>70</v>
      </c>
      <c r="C24" s="15">
        <f t="shared" si="0"/>
        <v>0.38461538461538464</v>
      </c>
      <c r="D24" s="16">
        <v>74</v>
      </c>
      <c r="E24" s="15">
        <f t="shared" si="1"/>
        <v>1</v>
      </c>
      <c r="F24" s="16">
        <v>105</v>
      </c>
      <c r="G24" s="15">
        <f t="shared" si="2"/>
        <v>0.5898876404494382</v>
      </c>
      <c r="H24" s="14"/>
      <c r="J24" s="14"/>
    </row>
    <row r="25" spans="1:10">
      <c r="A25" t="s">
        <v>51</v>
      </c>
      <c r="B25">
        <v>103</v>
      </c>
      <c r="C25" s="15">
        <f t="shared" si="0"/>
        <v>0.56593406593406592</v>
      </c>
      <c r="D25" s="16">
        <v>74</v>
      </c>
      <c r="E25" s="15">
        <f t="shared" si="1"/>
        <v>1</v>
      </c>
      <c r="F25" s="16">
        <v>99</v>
      </c>
      <c r="G25" s="15">
        <f t="shared" si="2"/>
        <v>0.5561797752808989</v>
      </c>
      <c r="H25" s="14"/>
      <c r="J25" s="14"/>
    </row>
    <row r="26" spans="1:10">
      <c r="A26" t="s">
        <v>52</v>
      </c>
      <c r="B26">
        <v>14</v>
      </c>
      <c r="C26" s="15">
        <f t="shared" si="0"/>
        <v>7.6923076923076927E-2</v>
      </c>
      <c r="D26">
        <v>14</v>
      </c>
      <c r="E26" s="15">
        <f t="shared" si="1"/>
        <v>0.1891891891891892</v>
      </c>
      <c r="F26">
        <v>49</v>
      </c>
      <c r="G26" s="15">
        <f t="shared" si="2"/>
        <v>0.2752808988764045</v>
      </c>
      <c r="H26" s="14"/>
      <c r="J26" s="14"/>
    </row>
    <row r="27" spans="1:10">
      <c r="C27" s="15"/>
      <c r="E27" s="15"/>
      <c r="G27" s="15"/>
      <c r="H27" s="14"/>
      <c r="J27" s="14"/>
    </row>
    <row r="28" spans="1:10">
      <c r="C28" s="15"/>
      <c r="E28" s="15"/>
      <c r="G28" s="15"/>
      <c r="H28" s="14"/>
      <c r="J28" s="14"/>
    </row>
    <row r="29" spans="1:10">
      <c r="B29" t="s">
        <v>42</v>
      </c>
      <c r="C29" t="s">
        <v>43</v>
      </c>
      <c r="D29" s="17" t="s">
        <v>44</v>
      </c>
      <c r="F29" s="14"/>
      <c r="H29" s="14"/>
      <c r="J29" s="14"/>
    </row>
    <row r="30" spans="1:10">
      <c r="A30" t="s">
        <v>45</v>
      </c>
      <c r="B30" s="15">
        <v>0.57692307692307687</v>
      </c>
      <c r="C30" s="15">
        <v>1</v>
      </c>
      <c r="D30" s="17">
        <v>1</v>
      </c>
      <c r="F30" s="14"/>
      <c r="H30" s="14"/>
      <c r="J30" s="14"/>
    </row>
    <row r="31" spans="1:10">
      <c r="A31" t="s">
        <v>46</v>
      </c>
      <c r="B31" s="15">
        <v>0.51648351648351654</v>
      </c>
      <c r="C31" s="15">
        <v>1</v>
      </c>
      <c r="D31" s="17">
        <v>0.9943820224719101</v>
      </c>
      <c r="F31" s="14"/>
      <c r="H31" s="14"/>
      <c r="J31" s="14"/>
    </row>
    <row r="32" spans="1:10">
      <c r="A32" t="s">
        <v>47</v>
      </c>
      <c r="B32" s="15">
        <v>0.4175824175824176</v>
      </c>
      <c r="C32" s="15">
        <v>0.91891891891891897</v>
      </c>
      <c r="D32" s="17">
        <v>0.9382022471910112</v>
      </c>
      <c r="F32" s="14"/>
      <c r="H32" s="14"/>
      <c r="J32" s="14"/>
    </row>
    <row r="33" spans="1:10">
      <c r="A33" t="s">
        <v>48</v>
      </c>
      <c r="B33" s="15">
        <v>0.35164835164835168</v>
      </c>
      <c r="C33" s="15">
        <v>0.52702702702702697</v>
      </c>
      <c r="D33" s="17">
        <v>0.848314606741573</v>
      </c>
      <c r="F33" s="14"/>
      <c r="H33" s="14"/>
      <c r="J33" s="14"/>
    </row>
    <row r="34" spans="1:10">
      <c r="A34" t="s">
        <v>49</v>
      </c>
      <c r="B34" s="15">
        <v>0.32967032967032966</v>
      </c>
      <c r="C34" s="15">
        <v>0</v>
      </c>
      <c r="D34" s="17">
        <v>0.84269662921348309</v>
      </c>
      <c r="F34" s="14"/>
      <c r="H34" s="14"/>
      <c r="J34" s="14"/>
    </row>
    <row r="35" spans="1:10">
      <c r="A35" t="s">
        <v>50</v>
      </c>
      <c r="B35" s="15">
        <v>0.38461538461538464</v>
      </c>
      <c r="C35" s="15">
        <v>1</v>
      </c>
      <c r="D35" s="17">
        <v>0.5898876404494382</v>
      </c>
      <c r="F35" s="14"/>
      <c r="H35" s="14"/>
      <c r="J35" s="14"/>
    </row>
    <row r="36" spans="1:10">
      <c r="A36" t="s">
        <v>51</v>
      </c>
      <c r="B36" s="15">
        <v>0.56593406593406592</v>
      </c>
      <c r="C36" s="15">
        <v>1</v>
      </c>
      <c r="D36" s="17">
        <v>0.5561797752808989</v>
      </c>
      <c r="F36" s="14"/>
      <c r="H36" s="14"/>
      <c r="J36" s="14"/>
    </row>
    <row r="37" spans="1:10">
      <c r="A37" t="s">
        <v>52</v>
      </c>
      <c r="B37" s="15">
        <v>7.6923076923076927E-2</v>
      </c>
      <c r="C37" s="15">
        <v>0.1891891891891892</v>
      </c>
      <c r="D37" s="17">
        <v>0.2752808988764045</v>
      </c>
      <c r="F37" s="14"/>
      <c r="H37" s="14"/>
      <c r="J37" s="14"/>
    </row>
    <row r="38" spans="1:10">
      <c r="D38" s="14"/>
      <c r="F38" s="14"/>
      <c r="H38" s="14"/>
      <c r="J38" s="14"/>
    </row>
    <row r="39" spans="1:10">
      <c r="D39" s="14"/>
      <c r="F39" s="14"/>
      <c r="H39" s="14"/>
      <c r="J39" s="14"/>
    </row>
    <row r="40" spans="1:10">
      <c r="D40" s="14"/>
      <c r="F40" s="14"/>
      <c r="H40" s="14"/>
      <c r="J40" s="14"/>
    </row>
    <row r="41" spans="1:10">
      <c r="D41" s="14"/>
      <c r="F41" s="14"/>
      <c r="H41" s="14"/>
      <c r="J41" s="14"/>
    </row>
    <row r="42" spans="1:10">
      <c r="D42" s="14"/>
      <c r="F42" s="14"/>
      <c r="H42" s="14"/>
      <c r="J42" s="14"/>
    </row>
  </sheetData>
  <sortState xmlns:xlrd2="http://schemas.microsoft.com/office/spreadsheetml/2017/richdata2" ref="A18:G26">
    <sortCondition descending="1" ref="G19:G2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85DF1-93B7-4298-9E7D-C0F93AC113C4}">
  <dimension ref="A1:K42"/>
  <sheetViews>
    <sheetView topLeftCell="A46" workbookViewId="0">
      <selection activeCell="I43" sqref="I43"/>
    </sheetView>
  </sheetViews>
  <sheetFormatPr baseColWidth="10" defaultColWidth="8.7265625" defaultRowHeight="14.5"/>
  <cols>
    <col min="1" max="1" width="16.36328125" customWidth="1"/>
  </cols>
  <sheetData>
    <row r="1" spans="1:4">
      <c r="A1" t="s">
        <v>53</v>
      </c>
    </row>
    <row r="3" spans="1:4">
      <c r="B3" t="s">
        <v>35</v>
      </c>
      <c r="C3" t="s">
        <v>36</v>
      </c>
      <c r="D3" t="s">
        <v>54</v>
      </c>
    </row>
    <row r="4" spans="1:4">
      <c r="A4" t="s">
        <v>55</v>
      </c>
      <c r="B4" s="15">
        <v>0.50600000000000001</v>
      </c>
      <c r="C4" s="15">
        <v>0.49399999999999999</v>
      </c>
    </row>
    <row r="5" spans="1:4">
      <c r="A5" t="s">
        <v>56</v>
      </c>
      <c r="B5" s="15">
        <v>0.39700000000000002</v>
      </c>
      <c r="C5" s="15">
        <v>0.60299999999999998</v>
      </c>
    </row>
    <row r="6" spans="1:4">
      <c r="A6" t="s">
        <v>57</v>
      </c>
      <c r="B6" s="15">
        <v>0.53200000000000003</v>
      </c>
      <c r="C6" s="15">
        <v>0.46800000000000003</v>
      </c>
    </row>
    <row r="22" spans="1:11">
      <c r="C22" t="s">
        <v>58</v>
      </c>
    </row>
    <row r="23" spans="1:11">
      <c r="C23" t="s">
        <v>30</v>
      </c>
      <c r="E23" t="s">
        <v>38</v>
      </c>
      <c r="G23" t="s">
        <v>59</v>
      </c>
      <c r="I23" t="s">
        <v>39</v>
      </c>
    </row>
    <row r="24" spans="1:11">
      <c r="A24" t="s">
        <v>42</v>
      </c>
      <c r="B24">
        <v>69</v>
      </c>
      <c r="C24" s="15">
        <v>0.379</v>
      </c>
      <c r="D24">
        <v>70</v>
      </c>
      <c r="E24" s="15">
        <v>0.38500000000000001</v>
      </c>
      <c r="F24">
        <v>37</v>
      </c>
      <c r="G24" s="15">
        <v>0.20300000000000001</v>
      </c>
      <c r="H24">
        <v>6</v>
      </c>
      <c r="I24" s="15">
        <v>3.3000000000000002E-2</v>
      </c>
    </row>
    <row r="25" spans="1:11">
      <c r="A25" t="s">
        <v>43</v>
      </c>
      <c r="B25">
        <v>18</v>
      </c>
      <c r="C25" s="15">
        <v>0.24299999999999999</v>
      </c>
      <c r="D25">
        <v>25</v>
      </c>
      <c r="E25" s="15">
        <v>0.33800000000000002</v>
      </c>
      <c r="F25">
        <v>20</v>
      </c>
      <c r="G25" s="15">
        <v>0.27</v>
      </c>
      <c r="H25">
        <v>11</v>
      </c>
      <c r="I25" s="15">
        <v>0.14899999999999999</v>
      </c>
    </row>
    <row r="26" spans="1:11">
      <c r="A26" t="s">
        <v>44</v>
      </c>
      <c r="B26">
        <v>59</v>
      </c>
      <c r="C26" s="15">
        <v>0.33100000000000002</v>
      </c>
      <c r="D26">
        <v>56</v>
      </c>
      <c r="E26" s="15">
        <v>0.315</v>
      </c>
      <c r="F26">
        <v>57</v>
      </c>
      <c r="G26" s="15">
        <v>0.32</v>
      </c>
      <c r="H26">
        <v>6</v>
      </c>
      <c r="I26" s="15">
        <v>3.4000000000000002E-2</v>
      </c>
    </row>
    <row r="31" spans="1:11">
      <c r="A31" t="s">
        <v>60</v>
      </c>
      <c r="B31">
        <v>146</v>
      </c>
      <c r="C31" s="14">
        <v>0.33600000000000002</v>
      </c>
      <c r="D31">
        <v>151</v>
      </c>
      <c r="E31" s="14">
        <v>0.34799999999999998</v>
      </c>
      <c r="F31">
        <v>114</v>
      </c>
      <c r="G31" s="14">
        <v>0.26300000000000001</v>
      </c>
      <c r="H31">
        <v>23</v>
      </c>
      <c r="I31" s="14">
        <v>5.2999999999999999E-2</v>
      </c>
      <c r="J31">
        <v>434</v>
      </c>
      <c r="K31" s="14">
        <v>1</v>
      </c>
    </row>
    <row r="33" spans="1:11">
      <c r="K33" t="s">
        <v>60</v>
      </c>
    </row>
    <row r="34" spans="1:11">
      <c r="J34">
        <v>182</v>
      </c>
      <c r="K34" s="14">
        <v>1</v>
      </c>
    </row>
    <row r="35" spans="1:11">
      <c r="J35">
        <v>74</v>
      </c>
      <c r="K35" s="14">
        <v>1</v>
      </c>
    </row>
    <row r="36" spans="1:11">
      <c r="J36">
        <v>178</v>
      </c>
      <c r="K36" s="14">
        <v>1</v>
      </c>
    </row>
    <row r="39" spans="1:11">
      <c r="B39" t="s">
        <v>61</v>
      </c>
      <c r="C39" t="s">
        <v>62</v>
      </c>
      <c r="D39" t="s">
        <v>63</v>
      </c>
      <c r="E39" t="s">
        <v>64</v>
      </c>
      <c r="G39" t="s">
        <v>59</v>
      </c>
      <c r="I39" t="s">
        <v>39</v>
      </c>
    </row>
    <row r="40" spans="1:11">
      <c r="A40" t="s">
        <v>42</v>
      </c>
      <c r="B40" s="15">
        <f>69/146</f>
        <v>0.4726027397260274</v>
      </c>
      <c r="C40" s="15">
        <f>70/151</f>
        <v>0.46357615894039733</v>
      </c>
      <c r="D40" s="15">
        <f>37/114</f>
        <v>0.32456140350877194</v>
      </c>
      <c r="E40" s="15">
        <f>6/23</f>
        <v>0.2608695652173913</v>
      </c>
      <c r="F40" s="15"/>
      <c r="G40" s="15"/>
    </row>
    <row r="41" spans="1:11">
      <c r="A41" t="s">
        <v>43</v>
      </c>
      <c r="B41" s="15">
        <f>18/146</f>
        <v>0.12328767123287671</v>
      </c>
      <c r="C41" s="15">
        <f>25/151</f>
        <v>0.16556291390728478</v>
      </c>
      <c r="D41" s="15">
        <f>20/114</f>
        <v>0.17543859649122806</v>
      </c>
      <c r="E41" s="15">
        <f>11/23</f>
        <v>0.47826086956521741</v>
      </c>
      <c r="F41" s="15"/>
      <c r="G41" s="15"/>
    </row>
    <row r="42" spans="1:11">
      <c r="A42" t="s">
        <v>44</v>
      </c>
      <c r="B42" s="15">
        <f>59/146</f>
        <v>0.4041095890410959</v>
      </c>
      <c r="C42" s="15">
        <f>56/151</f>
        <v>0.37086092715231789</v>
      </c>
      <c r="D42" s="15">
        <f>56/114</f>
        <v>0.49122807017543857</v>
      </c>
      <c r="E42" s="15">
        <f>6/23</f>
        <v>0.2608695652173913</v>
      </c>
      <c r="F42" s="15"/>
      <c r="G42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AAF0B-51A7-401F-8E32-6DB4A9099C79}">
  <dimension ref="A2:T81"/>
  <sheetViews>
    <sheetView topLeftCell="A16" zoomScale="90" zoomScaleNormal="90" workbookViewId="0">
      <selection activeCell="C67" sqref="A67:XFD67"/>
    </sheetView>
  </sheetViews>
  <sheetFormatPr baseColWidth="10" defaultColWidth="8.7265625" defaultRowHeight="14.5"/>
  <cols>
    <col min="1" max="1" width="26.26953125" bestFit="1" customWidth="1"/>
    <col min="2" max="2" width="13.36328125" bestFit="1" customWidth="1"/>
    <col min="3" max="3" width="29.26953125" customWidth="1"/>
    <col min="4" max="4" width="18.81640625" customWidth="1"/>
    <col min="5" max="5" width="12.453125" customWidth="1"/>
    <col min="6" max="6" width="12.7265625" bestFit="1" customWidth="1"/>
    <col min="7" max="7" width="13.81640625" customWidth="1"/>
    <col min="13" max="13" width="10.6328125" customWidth="1"/>
  </cols>
  <sheetData>
    <row r="2" spans="1:18">
      <c r="A2" t="s">
        <v>65</v>
      </c>
    </row>
    <row r="5" spans="1:18">
      <c r="A5" t="s">
        <v>66</v>
      </c>
    </row>
    <row r="6" spans="1:18">
      <c r="B6" t="s">
        <v>67</v>
      </c>
      <c r="C6" t="s">
        <v>68</v>
      </c>
      <c r="D6" t="s">
        <v>69</v>
      </c>
      <c r="E6" t="s">
        <v>70</v>
      </c>
      <c r="F6" t="s">
        <v>71</v>
      </c>
      <c r="G6" t="s">
        <v>72</v>
      </c>
      <c r="L6" t="s">
        <v>73</v>
      </c>
    </row>
    <row r="7" spans="1:18">
      <c r="A7" t="s">
        <v>74</v>
      </c>
      <c r="B7" s="13">
        <v>29.8</v>
      </c>
      <c r="C7" s="13">
        <v>68.3</v>
      </c>
      <c r="D7" s="13">
        <v>34.700000000000003</v>
      </c>
      <c r="E7" s="13">
        <v>28.4</v>
      </c>
      <c r="F7" s="13">
        <v>27.3</v>
      </c>
      <c r="G7" s="13">
        <v>40.6</v>
      </c>
      <c r="N7" t="s">
        <v>75</v>
      </c>
      <c r="O7" t="s">
        <v>76</v>
      </c>
      <c r="P7" t="s">
        <v>20</v>
      </c>
      <c r="Q7" t="s">
        <v>77</v>
      </c>
    </row>
    <row r="8" spans="1:18">
      <c r="A8" t="s">
        <v>78</v>
      </c>
      <c r="B8" s="13">
        <v>44.9</v>
      </c>
      <c r="C8" s="13">
        <v>23.9</v>
      </c>
      <c r="D8" s="13">
        <v>40.200000000000003</v>
      </c>
      <c r="E8" s="13">
        <v>40.299999999999997</v>
      </c>
      <c r="F8" s="13">
        <v>42.1</v>
      </c>
      <c r="G8" s="13">
        <v>32.200000000000003</v>
      </c>
      <c r="L8" t="s">
        <v>21</v>
      </c>
      <c r="M8" t="s">
        <v>74</v>
      </c>
      <c r="N8">
        <v>115</v>
      </c>
      <c r="O8">
        <v>26.5</v>
      </c>
      <c r="P8">
        <v>34.700000000000003</v>
      </c>
      <c r="Q8">
        <v>34.700000000000003</v>
      </c>
    </row>
    <row r="9" spans="1:18">
      <c r="A9" t="s">
        <v>79</v>
      </c>
      <c r="B9" s="13">
        <v>21.6</v>
      </c>
      <c r="C9" s="13">
        <v>4.7</v>
      </c>
      <c r="D9" s="13">
        <v>18.399999999999999</v>
      </c>
      <c r="E9" s="13">
        <v>23.3</v>
      </c>
      <c r="F9" s="13">
        <v>20.5</v>
      </c>
      <c r="G9" s="13">
        <v>17</v>
      </c>
      <c r="M9" t="s">
        <v>78</v>
      </c>
      <c r="N9">
        <v>133</v>
      </c>
      <c r="O9">
        <v>30.6</v>
      </c>
      <c r="P9">
        <v>40.200000000000003</v>
      </c>
      <c r="Q9">
        <v>74.900000000000006</v>
      </c>
    </row>
    <row r="10" spans="1:18">
      <c r="A10" t="s">
        <v>80</v>
      </c>
      <c r="B10" s="13">
        <v>3.8</v>
      </c>
      <c r="C10" s="13">
        <v>3.1</v>
      </c>
      <c r="D10" s="13">
        <v>6.6</v>
      </c>
      <c r="E10" s="13">
        <v>8</v>
      </c>
      <c r="F10" s="13">
        <v>10.1</v>
      </c>
      <c r="G10" s="13">
        <v>10.1</v>
      </c>
      <c r="M10" t="s">
        <v>79</v>
      </c>
      <c r="N10">
        <v>61</v>
      </c>
      <c r="O10">
        <v>14.1</v>
      </c>
      <c r="P10">
        <v>18.399999999999999</v>
      </c>
      <c r="Q10">
        <v>93.4</v>
      </c>
    </row>
    <row r="11" spans="1:18">
      <c r="B11" s="13">
        <f>SUM(B7:B8)</f>
        <v>74.7</v>
      </c>
      <c r="C11" s="13">
        <f t="shared" ref="C11:G11" si="0">SUM(C7:C8)</f>
        <v>92.199999999999989</v>
      </c>
      <c r="D11" s="13">
        <f t="shared" si="0"/>
        <v>74.900000000000006</v>
      </c>
      <c r="E11" s="13">
        <f t="shared" si="0"/>
        <v>68.699999999999989</v>
      </c>
      <c r="F11" s="13">
        <f t="shared" si="0"/>
        <v>69.400000000000006</v>
      </c>
      <c r="G11" s="13">
        <f t="shared" si="0"/>
        <v>72.800000000000011</v>
      </c>
      <c r="N11" t="s">
        <v>80</v>
      </c>
      <c r="O11">
        <v>22</v>
      </c>
      <c r="P11">
        <v>5.0999999999999996</v>
      </c>
      <c r="Q11">
        <v>6.6</v>
      </c>
      <c r="R11">
        <v>100</v>
      </c>
    </row>
    <row r="12" spans="1:18">
      <c r="N12" t="s">
        <v>60</v>
      </c>
      <c r="O12">
        <v>331</v>
      </c>
      <c r="P12">
        <v>76.3</v>
      </c>
      <c r="Q12">
        <v>100</v>
      </c>
    </row>
    <row r="13" spans="1:18">
      <c r="M13" t="s">
        <v>81</v>
      </c>
      <c r="N13" t="s">
        <v>82</v>
      </c>
      <c r="O13">
        <v>103</v>
      </c>
      <c r="P13">
        <v>23.7</v>
      </c>
    </row>
    <row r="14" spans="1:18">
      <c r="M14" t="s">
        <v>60</v>
      </c>
      <c r="O14">
        <v>434</v>
      </c>
      <c r="P14">
        <v>100</v>
      </c>
    </row>
    <row r="30" spans="1:2">
      <c r="A30" t="s">
        <v>68</v>
      </c>
      <c r="B30" s="13">
        <v>92</v>
      </c>
    </row>
    <row r="31" spans="1:2">
      <c r="A31" t="s">
        <v>67</v>
      </c>
      <c r="B31" s="13">
        <v>75</v>
      </c>
    </row>
    <row r="32" spans="1:2">
      <c r="A32" t="s">
        <v>69</v>
      </c>
      <c r="B32" s="13">
        <v>75</v>
      </c>
    </row>
    <row r="33" spans="1:2">
      <c r="A33" t="s">
        <v>83</v>
      </c>
      <c r="B33" s="13">
        <f>33.1+41.3</f>
        <v>74.400000000000006</v>
      </c>
    </row>
    <row r="34" spans="1:2">
      <c r="A34" t="s">
        <v>84</v>
      </c>
      <c r="B34" s="13">
        <v>73</v>
      </c>
    </row>
    <row r="35" spans="1:2">
      <c r="A35" t="s">
        <v>85</v>
      </c>
      <c r="B35" s="13">
        <f>32.6+40.2</f>
        <v>72.800000000000011</v>
      </c>
    </row>
    <row r="36" spans="1:2">
      <c r="A36" t="s">
        <v>86</v>
      </c>
      <c r="B36" s="13">
        <f>36.5+36</f>
        <v>72.5</v>
      </c>
    </row>
    <row r="37" spans="1:2">
      <c r="A37" t="s">
        <v>87</v>
      </c>
      <c r="B37" s="13">
        <f>37.9+33.6</f>
        <v>71.5</v>
      </c>
    </row>
    <row r="38" spans="1:2">
      <c r="A38" t="s">
        <v>88</v>
      </c>
      <c r="B38" s="13">
        <f>36.8+32.5</f>
        <v>69.3</v>
      </c>
    </row>
    <row r="39" spans="1:2">
      <c r="A39" t="s">
        <v>70</v>
      </c>
      <c r="B39" s="13">
        <v>69</v>
      </c>
    </row>
    <row r="40" spans="1:2">
      <c r="A40" t="s">
        <v>89</v>
      </c>
      <c r="B40" s="13">
        <v>69</v>
      </c>
    </row>
    <row r="41" spans="1:2">
      <c r="A41" t="s">
        <v>90</v>
      </c>
      <c r="B41" s="13">
        <f>31.2+35.9</f>
        <v>67.099999999999994</v>
      </c>
    </row>
    <row r="42" spans="1:2">
      <c r="A42" t="s">
        <v>91</v>
      </c>
      <c r="B42" s="13">
        <f>25.4+35.9</f>
        <v>61.3</v>
      </c>
    </row>
    <row r="43" spans="1:2">
      <c r="A43" t="s">
        <v>92</v>
      </c>
      <c r="B43" s="13">
        <v>60</v>
      </c>
    </row>
    <row r="44" spans="1:2">
      <c r="A44" t="s">
        <v>93</v>
      </c>
      <c r="B44" s="13">
        <f>24.4+35.5</f>
        <v>59.9</v>
      </c>
    </row>
    <row r="45" spans="1:2">
      <c r="A45" t="s">
        <v>94</v>
      </c>
      <c r="B45" s="13">
        <f>23+35.6</f>
        <v>58.6</v>
      </c>
    </row>
    <row r="58" spans="2:20">
      <c r="B58" t="s">
        <v>95</v>
      </c>
    </row>
    <row r="59" spans="2:20">
      <c r="D59" t="s">
        <v>66</v>
      </c>
      <c r="E59" t="s">
        <v>96</v>
      </c>
      <c r="F59" t="s">
        <v>73</v>
      </c>
      <c r="G59" t="s">
        <v>97</v>
      </c>
      <c r="H59" t="s">
        <v>98</v>
      </c>
      <c r="I59" t="s">
        <v>99</v>
      </c>
      <c r="J59" t="s">
        <v>100</v>
      </c>
      <c r="K59" t="s">
        <v>101</v>
      </c>
      <c r="L59" t="s">
        <v>102</v>
      </c>
      <c r="M59" t="s">
        <v>103</v>
      </c>
      <c r="N59" t="s">
        <v>104</v>
      </c>
      <c r="O59" t="s">
        <v>105</v>
      </c>
      <c r="P59" t="s">
        <v>106</v>
      </c>
      <c r="Q59" t="s">
        <v>107</v>
      </c>
      <c r="R59" t="s">
        <v>108</v>
      </c>
      <c r="S59" t="s">
        <v>109</v>
      </c>
      <c r="T59" t="s">
        <v>110</v>
      </c>
    </row>
    <row r="60" spans="2:20">
      <c r="B60" t="s">
        <v>111</v>
      </c>
      <c r="C60" t="s">
        <v>66</v>
      </c>
      <c r="D60">
        <v>1</v>
      </c>
      <c r="E60" t="s">
        <v>112</v>
      </c>
      <c r="F60" t="s">
        <v>113</v>
      </c>
      <c r="G60" t="s">
        <v>114</v>
      </c>
      <c r="H60" t="s">
        <v>115</v>
      </c>
      <c r="I60" t="s">
        <v>116</v>
      </c>
      <c r="J60" t="s">
        <v>117</v>
      </c>
      <c r="K60" t="s">
        <v>118</v>
      </c>
      <c r="L60" t="s">
        <v>119</v>
      </c>
      <c r="M60" t="s">
        <v>120</v>
      </c>
      <c r="N60" s="19" t="s">
        <v>121</v>
      </c>
      <c r="O60" t="s">
        <v>122</v>
      </c>
      <c r="P60" s="19" t="s">
        <v>123</v>
      </c>
      <c r="Q60" t="s">
        <v>124</v>
      </c>
      <c r="R60" t="s">
        <v>125</v>
      </c>
      <c r="S60" t="s">
        <v>126</v>
      </c>
      <c r="T60" t="s">
        <v>127</v>
      </c>
    </row>
    <row r="61" spans="2:20">
      <c r="C61" t="s">
        <v>96</v>
      </c>
      <c r="D61" t="s">
        <v>112</v>
      </c>
      <c r="E61">
        <v>1</v>
      </c>
      <c r="F61" t="s">
        <v>128</v>
      </c>
      <c r="G61" t="s">
        <v>129</v>
      </c>
      <c r="H61" t="s">
        <v>130</v>
      </c>
      <c r="I61">
        <v>0.107</v>
      </c>
      <c r="J61" t="s">
        <v>131</v>
      </c>
      <c r="K61" t="s">
        <v>132</v>
      </c>
      <c r="L61" t="s">
        <v>133</v>
      </c>
      <c r="M61" t="s">
        <v>134</v>
      </c>
      <c r="N61" t="s">
        <v>135</v>
      </c>
      <c r="O61" t="s">
        <v>136</v>
      </c>
      <c r="P61" t="s">
        <v>137</v>
      </c>
      <c r="Q61" t="s">
        <v>138</v>
      </c>
      <c r="R61">
        <v>0.10199999999999999</v>
      </c>
      <c r="S61" t="s">
        <v>139</v>
      </c>
      <c r="T61" t="s">
        <v>140</v>
      </c>
    </row>
    <row r="62" spans="2:20">
      <c r="C62" t="s">
        <v>73</v>
      </c>
      <c r="D62" t="s">
        <v>113</v>
      </c>
      <c r="E62" t="s">
        <v>128</v>
      </c>
      <c r="F62">
        <v>1</v>
      </c>
      <c r="G62" t="s">
        <v>116</v>
      </c>
      <c r="H62" t="s">
        <v>141</v>
      </c>
      <c r="I62" t="s">
        <v>142</v>
      </c>
      <c r="J62" t="s">
        <v>138</v>
      </c>
      <c r="K62" s="19" t="s">
        <v>143</v>
      </c>
      <c r="L62" t="s">
        <v>144</v>
      </c>
      <c r="M62" t="s">
        <v>145</v>
      </c>
      <c r="N62" t="s">
        <v>146</v>
      </c>
      <c r="O62" t="s">
        <v>147</v>
      </c>
      <c r="P62" t="s">
        <v>148</v>
      </c>
      <c r="Q62" t="s">
        <v>149</v>
      </c>
      <c r="R62" t="s">
        <v>150</v>
      </c>
      <c r="S62" t="s">
        <v>132</v>
      </c>
      <c r="T62" t="s">
        <v>151</v>
      </c>
    </row>
    <row r="63" spans="2:20">
      <c r="C63" t="s">
        <v>97</v>
      </c>
      <c r="D63" t="s">
        <v>114</v>
      </c>
      <c r="E63" t="s">
        <v>129</v>
      </c>
      <c r="F63" t="s">
        <v>116</v>
      </c>
      <c r="G63">
        <v>1</v>
      </c>
      <c r="H63" t="s">
        <v>125</v>
      </c>
      <c r="I63" t="s">
        <v>124</v>
      </c>
      <c r="J63" t="s">
        <v>152</v>
      </c>
      <c r="K63" t="s">
        <v>153</v>
      </c>
      <c r="L63" t="s">
        <v>154</v>
      </c>
      <c r="M63" t="s">
        <v>155</v>
      </c>
      <c r="N63" t="s">
        <v>156</v>
      </c>
      <c r="O63" t="s">
        <v>157</v>
      </c>
      <c r="P63" s="19" t="s">
        <v>158</v>
      </c>
      <c r="Q63" s="19" t="s">
        <v>159</v>
      </c>
      <c r="R63" t="s">
        <v>160</v>
      </c>
      <c r="S63" t="s">
        <v>116</v>
      </c>
      <c r="T63" t="s">
        <v>161</v>
      </c>
    </row>
    <row r="64" spans="2:20">
      <c r="C64" t="s">
        <v>98</v>
      </c>
      <c r="D64" t="s">
        <v>115</v>
      </c>
      <c r="E64" t="s">
        <v>130</v>
      </c>
      <c r="F64" t="s">
        <v>141</v>
      </c>
      <c r="G64" t="s">
        <v>125</v>
      </c>
      <c r="H64">
        <v>1</v>
      </c>
      <c r="I64" s="19" t="s">
        <v>162</v>
      </c>
      <c r="J64" t="s">
        <v>144</v>
      </c>
      <c r="K64" s="19" t="s">
        <v>163</v>
      </c>
      <c r="L64" s="19" t="s">
        <v>164</v>
      </c>
      <c r="M64" t="s">
        <v>165</v>
      </c>
      <c r="N64" s="19" t="s">
        <v>163</v>
      </c>
      <c r="O64" s="19" t="s">
        <v>166</v>
      </c>
      <c r="P64" s="19" t="s">
        <v>167</v>
      </c>
      <c r="Q64" s="19" t="s">
        <v>168</v>
      </c>
      <c r="R64" t="s">
        <v>169</v>
      </c>
      <c r="S64" t="s">
        <v>170</v>
      </c>
      <c r="T64" t="s">
        <v>171</v>
      </c>
    </row>
    <row r="65" spans="3:20">
      <c r="C65" t="s">
        <v>99</v>
      </c>
      <c r="D65" t="s">
        <v>116</v>
      </c>
      <c r="E65">
        <v>0.107</v>
      </c>
      <c r="F65" t="s">
        <v>142</v>
      </c>
      <c r="G65" t="s">
        <v>124</v>
      </c>
      <c r="H65" s="19" t="s">
        <v>162</v>
      </c>
      <c r="I65">
        <v>1</v>
      </c>
      <c r="J65" s="19" t="s">
        <v>172</v>
      </c>
      <c r="K65">
        <v>0.22900000000000001</v>
      </c>
      <c r="L65" t="s">
        <v>147</v>
      </c>
      <c r="M65" t="s">
        <v>173</v>
      </c>
      <c r="N65" s="19" t="s">
        <v>174</v>
      </c>
      <c r="O65" s="20" t="s">
        <v>175</v>
      </c>
      <c r="P65" s="19" t="s">
        <v>174</v>
      </c>
      <c r="Q65" s="19" t="s">
        <v>176</v>
      </c>
      <c r="R65" s="19" t="s">
        <v>177</v>
      </c>
      <c r="S65" t="s">
        <v>178</v>
      </c>
      <c r="T65" t="s">
        <v>133</v>
      </c>
    </row>
    <row r="66" spans="3:20">
      <c r="C66" t="s">
        <v>100</v>
      </c>
      <c r="D66" t="s">
        <v>117</v>
      </c>
      <c r="E66" t="s">
        <v>131</v>
      </c>
      <c r="F66" t="s">
        <v>138</v>
      </c>
      <c r="G66" t="s">
        <v>152</v>
      </c>
      <c r="H66" t="s">
        <v>144</v>
      </c>
      <c r="I66" s="19" t="s">
        <v>172</v>
      </c>
      <c r="J66">
        <v>1</v>
      </c>
      <c r="K66">
        <v>0.114</v>
      </c>
      <c r="L66" t="s">
        <v>179</v>
      </c>
      <c r="M66" t="s">
        <v>180</v>
      </c>
      <c r="N66" t="s">
        <v>181</v>
      </c>
      <c r="O66" s="19" t="s">
        <v>182</v>
      </c>
      <c r="P66" t="s">
        <v>183</v>
      </c>
      <c r="Q66" t="s">
        <v>144</v>
      </c>
      <c r="R66" t="s">
        <v>184</v>
      </c>
      <c r="S66" t="s">
        <v>185</v>
      </c>
      <c r="T66" t="s">
        <v>186</v>
      </c>
    </row>
    <row r="67" spans="3:20">
      <c r="C67" t="s">
        <v>101</v>
      </c>
      <c r="D67" t="s">
        <v>118</v>
      </c>
      <c r="E67" t="s">
        <v>132</v>
      </c>
      <c r="F67" s="19" t="s">
        <v>143</v>
      </c>
      <c r="G67" t="s">
        <v>153</v>
      </c>
      <c r="H67" s="19" t="s">
        <v>163</v>
      </c>
      <c r="I67">
        <v>0.22900000000000001</v>
      </c>
      <c r="J67">
        <v>0.114</v>
      </c>
      <c r="K67">
        <v>1</v>
      </c>
      <c r="L67" t="s">
        <v>187</v>
      </c>
      <c r="M67" t="s">
        <v>188</v>
      </c>
      <c r="N67" t="s">
        <v>189</v>
      </c>
      <c r="O67" t="s">
        <v>190</v>
      </c>
      <c r="P67" t="s">
        <v>191</v>
      </c>
      <c r="Q67" t="s">
        <v>192</v>
      </c>
      <c r="R67" t="s">
        <v>193</v>
      </c>
      <c r="S67" t="s">
        <v>194</v>
      </c>
      <c r="T67" t="s">
        <v>195</v>
      </c>
    </row>
    <row r="68" spans="3:20">
      <c r="C68" t="s">
        <v>102</v>
      </c>
      <c r="D68" t="s">
        <v>119</v>
      </c>
      <c r="E68" t="s">
        <v>133</v>
      </c>
      <c r="F68" t="s">
        <v>144</v>
      </c>
      <c r="G68" t="s">
        <v>154</v>
      </c>
      <c r="H68" s="19" t="s">
        <v>164</v>
      </c>
      <c r="I68" t="s">
        <v>147</v>
      </c>
      <c r="J68" t="s">
        <v>179</v>
      </c>
      <c r="K68" t="s">
        <v>187</v>
      </c>
      <c r="L68">
        <v>1</v>
      </c>
      <c r="M68" t="s">
        <v>196</v>
      </c>
      <c r="N68" t="s">
        <v>197</v>
      </c>
      <c r="O68" t="s">
        <v>178</v>
      </c>
      <c r="P68" t="s">
        <v>141</v>
      </c>
      <c r="Q68" t="s">
        <v>198</v>
      </c>
      <c r="R68" t="s">
        <v>199</v>
      </c>
      <c r="S68" t="s">
        <v>200</v>
      </c>
      <c r="T68" t="s">
        <v>201</v>
      </c>
    </row>
    <row r="69" spans="3:20">
      <c r="C69" t="s">
        <v>103</v>
      </c>
      <c r="D69" t="s">
        <v>120</v>
      </c>
      <c r="E69" t="s">
        <v>134</v>
      </c>
      <c r="F69" t="s">
        <v>145</v>
      </c>
      <c r="G69" t="s">
        <v>155</v>
      </c>
      <c r="H69" t="s">
        <v>165</v>
      </c>
      <c r="I69" t="s">
        <v>173</v>
      </c>
      <c r="J69" t="s">
        <v>180</v>
      </c>
      <c r="K69" t="s">
        <v>188</v>
      </c>
      <c r="L69" t="s">
        <v>196</v>
      </c>
      <c r="M69">
        <v>1</v>
      </c>
      <c r="N69" t="s">
        <v>202</v>
      </c>
      <c r="O69" t="s">
        <v>203</v>
      </c>
      <c r="P69" t="s">
        <v>204</v>
      </c>
      <c r="Q69" t="s">
        <v>205</v>
      </c>
      <c r="R69" t="s">
        <v>131</v>
      </c>
      <c r="S69" t="s">
        <v>206</v>
      </c>
      <c r="T69" t="s">
        <v>207</v>
      </c>
    </row>
    <row r="70" spans="3:20">
      <c r="C70" t="s">
        <v>104</v>
      </c>
      <c r="D70" s="19" t="s">
        <v>121</v>
      </c>
      <c r="E70" t="s">
        <v>135</v>
      </c>
      <c r="F70" t="s">
        <v>146</v>
      </c>
      <c r="G70" t="s">
        <v>156</v>
      </c>
      <c r="H70" s="19" t="s">
        <v>163</v>
      </c>
      <c r="I70" s="19" t="s">
        <v>174</v>
      </c>
      <c r="J70" t="s">
        <v>181</v>
      </c>
      <c r="K70" t="s">
        <v>189</v>
      </c>
      <c r="L70" t="s">
        <v>197</v>
      </c>
      <c r="M70" t="s">
        <v>202</v>
      </c>
      <c r="N70">
        <v>1</v>
      </c>
      <c r="O70" s="19" t="s">
        <v>208</v>
      </c>
      <c r="P70" s="20" t="s">
        <v>209</v>
      </c>
      <c r="Q70" s="19" t="s">
        <v>210</v>
      </c>
      <c r="R70" t="s">
        <v>211</v>
      </c>
      <c r="S70" t="s">
        <v>212</v>
      </c>
      <c r="T70" t="s">
        <v>213</v>
      </c>
    </row>
    <row r="71" spans="3:20">
      <c r="C71" t="s">
        <v>105</v>
      </c>
      <c r="D71" t="s">
        <v>122</v>
      </c>
      <c r="E71" t="s">
        <v>136</v>
      </c>
      <c r="F71" t="s">
        <v>147</v>
      </c>
      <c r="G71" t="s">
        <v>157</v>
      </c>
      <c r="H71" s="19" t="s">
        <v>166</v>
      </c>
      <c r="I71" s="20" t="s">
        <v>175</v>
      </c>
      <c r="J71" s="19" t="s">
        <v>182</v>
      </c>
      <c r="K71" t="s">
        <v>190</v>
      </c>
      <c r="L71" t="s">
        <v>178</v>
      </c>
      <c r="M71" t="s">
        <v>203</v>
      </c>
      <c r="N71" s="19" t="s">
        <v>208</v>
      </c>
      <c r="O71">
        <v>1</v>
      </c>
      <c r="P71" s="19" t="s">
        <v>214</v>
      </c>
      <c r="Q71" s="20" t="s">
        <v>215</v>
      </c>
      <c r="R71" s="19" t="s">
        <v>216</v>
      </c>
      <c r="S71" t="s">
        <v>184</v>
      </c>
      <c r="T71" t="s">
        <v>157</v>
      </c>
    </row>
    <row r="72" spans="3:20">
      <c r="C72" t="s">
        <v>106</v>
      </c>
      <c r="D72" s="19" t="s">
        <v>123</v>
      </c>
      <c r="E72" t="s">
        <v>137</v>
      </c>
      <c r="F72" t="s">
        <v>148</v>
      </c>
      <c r="G72" s="19" t="s">
        <v>158</v>
      </c>
      <c r="H72" s="19" t="s">
        <v>167</v>
      </c>
      <c r="I72" s="19" t="s">
        <v>174</v>
      </c>
      <c r="J72" t="s">
        <v>183</v>
      </c>
      <c r="K72" t="s">
        <v>191</v>
      </c>
      <c r="L72" t="s">
        <v>141</v>
      </c>
      <c r="M72" t="s">
        <v>204</v>
      </c>
      <c r="N72" t="s">
        <v>209</v>
      </c>
      <c r="O72" s="19" t="s">
        <v>214</v>
      </c>
      <c r="P72">
        <v>1</v>
      </c>
      <c r="Q72" s="20" t="s">
        <v>217</v>
      </c>
      <c r="R72" t="s">
        <v>218</v>
      </c>
      <c r="S72" t="s">
        <v>219</v>
      </c>
      <c r="T72" t="s">
        <v>220</v>
      </c>
    </row>
    <row r="73" spans="3:20">
      <c r="C73" t="s">
        <v>107</v>
      </c>
      <c r="D73" t="s">
        <v>124</v>
      </c>
      <c r="E73" t="s">
        <v>138</v>
      </c>
      <c r="F73" t="s">
        <v>149</v>
      </c>
      <c r="G73" s="19" t="s">
        <v>159</v>
      </c>
      <c r="H73" s="19" t="s">
        <v>168</v>
      </c>
      <c r="I73" s="19" t="s">
        <v>176</v>
      </c>
      <c r="J73" t="s">
        <v>144</v>
      </c>
      <c r="K73" t="s">
        <v>192</v>
      </c>
      <c r="L73" t="s">
        <v>198</v>
      </c>
      <c r="M73" t="s">
        <v>205</v>
      </c>
      <c r="N73" t="s">
        <v>210</v>
      </c>
      <c r="O73" s="20" t="s">
        <v>215</v>
      </c>
      <c r="P73" s="20" t="s">
        <v>217</v>
      </c>
      <c r="Q73">
        <v>1</v>
      </c>
      <c r="R73" t="s">
        <v>218</v>
      </c>
      <c r="S73" t="s">
        <v>195</v>
      </c>
      <c r="T73" t="s">
        <v>221</v>
      </c>
    </row>
    <row r="74" spans="3:20">
      <c r="C74" t="s">
        <v>108</v>
      </c>
      <c r="D74" t="s">
        <v>125</v>
      </c>
      <c r="E74">
        <v>0.10199999999999999</v>
      </c>
      <c r="F74" t="s">
        <v>150</v>
      </c>
      <c r="G74" t="s">
        <v>160</v>
      </c>
      <c r="H74" t="s">
        <v>169</v>
      </c>
      <c r="I74" s="19" t="s">
        <v>177</v>
      </c>
      <c r="J74" t="s">
        <v>184</v>
      </c>
      <c r="K74" t="s">
        <v>193</v>
      </c>
      <c r="L74" t="s">
        <v>199</v>
      </c>
      <c r="M74" t="s">
        <v>131</v>
      </c>
      <c r="N74" s="19" t="s">
        <v>211</v>
      </c>
      <c r="O74" s="19" t="s">
        <v>216</v>
      </c>
      <c r="P74" t="s">
        <v>218</v>
      </c>
      <c r="Q74" t="s">
        <v>218</v>
      </c>
      <c r="R74">
        <v>1</v>
      </c>
      <c r="S74" t="s">
        <v>222</v>
      </c>
      <c r="T74" t="s">
        <v>223</v>
      </c>
    </row>
    <row r="75" spans="3:20">
      <c r="C75" t="s">
        <v>109</v>
      </c>
      <c r="D75" t="s">
        <v>126</v>
      </c>
      <c r="E75" t="s">
        <v>139</v>
      </c>
      <c r="F75" t="s">
        <v>132</v>
      </c>
      <c r="G75" t="s">
        <v>116</v>
      </c>
      <c r="H75" t="s">
        <v>170</v>
      </c>
      <c r="I75" t="s">
        <v>178</v>
      </c>
      <c r="J75" t="s">
        <v>185</v>
      </c>
      <c r="K75" t="s">
        <v>194</v>
      </c>
      <c r="L75" t="s">
        <v>200</v>
      </c>
      <c r="M75" t="s">
        <v>206</v>
      </c>
      <c r="N75" t="s">
        <v>212</v>
      </c>
      <c r="O75" t="s">
        <v>184</v>
      </c>
      <c r="P75" t="s">
        <v>219</v>
      </c>
      <c r="Q75" t="s">
        <v>195</v>
      </c>
      <c r="R75" t="s">
        <v>222</v>
      </c>
      <c r="S75">
        <v>1</v>
      </c>
      <c r="T75" t="s">
        <v>224</v>
      </c>
    </row>
    <row r="76" spans="3:20">
      <c r="C76" t="s">
        <v>110</v>
      </c>
      <c r="D76" t="s">
        <v>127</v>
      </c>
      <c r="E76" t="s">
        <v>140</v>
      </c>
      <c r="F76" t="s">
        <v>151</v>
      </c>
      <c r="G76" t="s">
        <v>161</v>
      </c>
      <c r="H76" t="s">
        <v>171</v>
      </c>
      <c r="I76" t="s">
        <v>133</v>
      </c>
      <c r="J76" t="s">
        <v>186</v>
      </c>
      <c r="K76" t="s">
        <v>195</v>
      </c>
      <c r="L76" t="s">
        <v>201</v>
      </c>
      <c r="M76" t="s">
        <v>207</v>
      </c>
      <c r="N76" t="s">
        <v>213</v>
      </c>
      <c r="O76" t="s">
        <v>157</v>
      </c>
      <c r="P76" t="s">
        <v>220</v>
      </c>
      <c r="Q76" t="s">
        <v>221</v>
      </c>
      <c r="R76" t="s">
        <v>223</v>
      </c>
      <c r="S76" t="s">
        <v>224</v>
      </c>
      <c r="T76">
        <v>1</v>
      </c>
    </row>
    <row r="79" spans="3:20">
      <c r="E79" t="s">
        <v>225</v>
      </c>
    </row>
    <row r="80" spans="3:20">
      <c r="E80" t="s">
        <v>226</v>
      </c>
    </row>
    <row r="81" spans="5:5">
      <c r="E81" t="s">
        <v>87</v>
      </c>
    </row>
  </sheetData>
  <sortState xmlns:xlrd2="http://schemas.microsoft.com/office/spreadsheetml/2017/richdata2" ref="A30:B45">
    <sortCondition descending="1" ref="B30:B45"/>
  </sortState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3078-50D5-46E3-B934-CB6C73E7758B}">
  <dimension ref="A1:F34"/>
  <sheetViews>
    <sheetView topLeftCell="A40" workbookViewId="0">
      <selection activeCell="A40" sqref="A40"/>
    </sheetView>
  </sheetViews>
  <sheetFormatPr baseColWidth="10" defaultColWidth="8.7265625" defaultRowHeight="14.5"/>
  <cols>
    <col min="1" max="1" width="49.6328125" customWidth="1"/>
    <col min="2" max="2" width="16.6328125" customWidth="1"/>
    <col min="3" max="3" width="20.36328125" bestFit="1" customWidth="1"/>
    <col min="4" max="4" width="21.36328125" customWidth="1"/>
    <col min="5" max="5" width="14.08984375" customWidth="1"/>
  </cols>
  <sheetData>
    <row r="1" spans="1:6">
      <c r="A1" t="s">
        <v>227</v>
      </c>
    </row>
    <row r="4" spans="1:6">
      <c r="A4" t="s">
        <v>228</v>
      </c>
    </row>
    <row r="5" spans="1:6">
      <c r="C5" t="s">
        <v>75</v>
      </c>
      <c r="D5" t="s">
        <v>76</v>
      </c>
      <c r="E5" t="s">
        <v>20</v>
      </c>
      <c r="F5" t="s">
        <v>77</v>
      </c>
    </row>
    <row r="6" spans="1:6">
      <c r="A6" t="s">
        <v>229</v>
      </c>
      <c r="B6">
        <v>43</v>
      </c>
      <c r="C6">
        <v>9.9</v>
      </c>
      <c r="D6">
        <v>9.9</v>
      </c>
      <c r="E6">
        <v>9.9</v>
      </c>
    </row>
    <row r="7" spans="1:6">
      <c r="A7" t="s">
        <v>230</v>
      </c>
      <c r="B7">
        <v>161</v>
      </c>
      <c r="C7">
        <v>37.1</v>
      </c>
      <c r="D7">
        <v>37.200000000000003</v>
      </c>
      <c r="E7">
        <v>47.1</v>
      </c>
    </row>
    <row r="8" spans="1:6">
      <c r="A8" t="s">
        <v>231</v>
      </c>
      <c r="B8">
        <v>229</v>
      </c>
      <c r="C8">
        <v>52.8</v>
      </c>
      <c r="D8">
        <v>52.9</v>
      </c>
      <c r="E8">
        <v>100</v>
      </c>
    </row>
    <row r="11" spans="1:6">
      <c r="A11" t="s">
        <v>232</v>
      </c>
      <c r="B11" s="15">
        <v>9.9000000000000005E-2</v>
      </c>
    </row>
    <row r="12" spans="1:6">
      <c r="A12" t="s">
        <v>233</v>
      </c>
      <c r="B12" s="15">
        <v>0.372</v>
      </c>
    </row>
    <row r="13" spans="1:6">
      <c r="A13" t="s">
        <v>234</v>
      </c>
      <c r="B13" s="15">
        <v>0.52900000000000003</v>
      </c>
    </row>
    <row r="31" spans="1:5">
      <c r="B31" t="s">
        <v>61</v>
      </c>
      <c r="C31" t="s">
        <v>62</v>
      </c>
      <c r="D31" t="s">
        <v>235</v>
      </c>
      <c r="E31" t="s">
        <v>236</v>
      </c>
    </row>
    <row r="32" spans="1:5">
      <c r="A32" t="s">
        <v>232</v>
      </c>
      <c r="B32" s="15">
        <f>10/146</f>
        <v>6.8493150684931503E-2</v>
      </c>
      <c r="C32" s="15">
        <f>13/151</f>
        <v>8.6092715231788075E-2</v>
      </c>
      <c r="D32" s="15">
        <f>18/113</f>
        <v>0.15929203539823009</v>
      </c>
      <c r="E32" s="15">
        <f>2/23</f>
        <v>8.6956521739130432E-2</v>
      </c>
    </row>
    <row r="33" spans="1:5">
      <c r="A33" t="s">
        <v>233</v>
      </c>
      <c r="B33" s="15">
        <f>43/146</f>
        <v>0.29452054794520549</v>
      </c>
      <c r="C33" s="15">
        <f>56/151</f>
        <v>0.37086092715231789</v>
      </c>
      <c r="D33" s="15">
        <f>48/113</f>
        <v>0.4247787610619469</v>
      </c>
      <c r="E33" s="15">
        <f>14/23</f>
        <v>0.60869565217391308</v>
      </c>
    </row>
    <row r="34" spans="1:5">
      <c r="A34" t="s">
        <v>234</v>
      </c>
      <c r="B34" s="15">
        <f>93/146</f>
        <v>0.63698630136986301</v>
      </c>
      <c r="C34" s="15">
        <f>82/151</f>
        <v>0.54304635761589404</v>
      </c>
      <c r="D34" s="15">
        <f>47/113</f>
        <v>0.41592920353982299</v>
      </c>
      <c r="E34" s="15">
        <f>7/23</f>
        <v>0.30434782608695654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20C-65D2-4E23-9FF6-F698504E4801}">
  <dimension ref="A1:I40"/>
  <sheetViews>
    <sheetView topLeftCell="A31" workbookViewId="0">
      <selection activeCell="L36" sqref="L36"/>
    </sheetView>
  </sheetViews>
  <sheetFormatPr baseColWidth="10" defaultColWidth="8.7265625" defaultRowHeight="14.5"/>
  <cols>
    <col min="1" max="1" width="34.7265625" customWidth="1"/>
    <col min="2" max="2" width="24" customWidth="1"/>
  </cols>
  <sheetData>
    <row r="1" spans="1:9">
      <c r="A1" t="s">
        <v>237</v>
      </c>
    </row>
    <row r="3" spans="1:9">
      <c r="C3" t="s">
        <v>238</v>
      </c>
    </row>
    <row r="4" spans="1:9">
      <c r="C4" t="s">
        <v>239</v>
      </c>
      <c r="E4" t="s">
        <v>240</v>
      </c>
      <c r="G4" t="s">
        <v>241</v>
      </c>
      <c r="I4" t="s">
        <v>60</v>
      </c>
    </row>
    <row r="5" spans="1:9">
      <c r="A5" t="s">
        <v>242</v>
      </c>
      <c r="B5">
        <v>21</v>
      </c>
      <c r="C5" s="14">
        <v>0.10100000000000001</v>
      </c>
      <c r="D5">
        <v>21</v>
      </c>
      <c r="E5" s="14">
        <v>0.1</v>
      </c>
      <c r="F5">
        <v>0</v>
      </c>
      <c r="G5" s="14">
        <v>0</v>
      </c>
      <c r="H5">
        <v>42</v>
      </c>
      <c r="I5" s="14">
        <v>0.1</v>
      </c>
    </row>
    <row r="6" spans="1:9">
      <c r="A6" t="s">
        <v>243</v>
      </c>
      <c r="B6">
        <v>75</v>
      </c>
      <c r="C6" s="14">
        <v>0.36099999999999999</v>
      </c>
      <c r="D6">
        <v>81</v>
      </c>
      <c r="E6" s="14">
        <v>0.38400000000000001</v>
      </c>
      <c r="F6">
        <v>0</v>
      </c>
      <c r="G6" s="14">
        <v>0</v>
      </c>
      <c r="H6">
        <v>156</v>
      </c>
      <c r="I6" s="14">
        <v>0.372</v>
      </c>
    </row>
    <row r="7" spans="1:9">
      <c r="A7" t="s">
        <v>244</v>
      </c>
      <c r="B7">
        <v>112</v>
      </c>
      <c r="C7" s="14">
        <v>0.53800000000000003</v>
      </c>
      <c r="D7">
        <v>109</v>
      </c>
      <c r="E7" s="14">
        <v>0.51700000000000002</v>
      </c>
      <c r="F7">
        <v>0</v>
      </c>
      <c r="G7" s="14">
        <v>0</v>
      </c>
      <c r="H7">
        <v>221</v>
      </c>
      <c r="I7" s="14">
        <v>0.52700000000000002</v>
      </c>
    </row>
    <row r="8" spans="1:9">
      <c r="A8" t="s">
        <v>245</v>
      </c>
      <c r="B8">
        <v>208</v>
      </c>
      <c r="C8" s="14">
        <v>1</v>
      </c>
      <c r="D8">
        <v>211</v>
      </c>
      <c r="E8" s="14">
        <v>1</v>
      </c>
      <c r="F8">
        <v>0</v>
      </c>
      <c r="G8" s="14">
        <v>0</v>
      </c>
      <c r="H8">
        <v>419</v>
      </c>
      <c r="I8" s="14">
        <v>1</v>
      </c>
    </row>
    <row r="9" spans="1:9">
      <c r="C9" s="14"/>
      <c r="E9" s="14"/>
      <c r="G9" s="14"/>
      <c r="I9" s="14"/>
    </row>
    <row r="10" spans="1:9">
      <c r="B10" t="s">
        <v>239</v>
      </c>
      <c r="C10" t="s">
        <v>246</v>
      </c>
    </row>
    <row r="11" spans="1:9">
      <c r="A11" t="s">
        <v>247</v>
      </c>
      <c r="B11" s="15">
        <v>0.10100000000000001</v>
      </c>
      <c r="C11" s="15">
        <v>0.1</v>
      </c>
    </row>
    <row r="12" spans="1:9">
      <c r="A12" t="s">
        <v>248</v>
      </c>
      <c r="B12" s="15">
        <v>0.36099999999999999</v>
      </c>
      <c r="C12" s="15">
        <v>0.38400000000000001</v>
      </c>
    </row>
    <row r="13" spans="1:9">
      <c r="A13" t="s">
        <v>249</v>
      </c>
      <c r="B13" s="15">
        <v>0.53800000000000003</v>
      </c>
      <c r="C13" s="15">
        <v>0.51700000000000002</v>
      </c>
    </row>
    <row r="16" spans="1:9">
      <c r="A16" t="s">
        <v>232</v>
      </c>
    </row>
    <row r="17" spans="1:1">
      <c r="A17" t="s">
        <v>233</v>
      </c>
    </row>
    <row r="18" spans="1:1">
      <c r="A18" t="s">
        <v>234</v>
      </c>
    </row>
    <row r="35" spans="1:4">
      <c r="C35" t="s">
        <v>41</v>
      </c>
    </row>
    <row r="37" spans="1:4">
      <c r="B37" t="s">
        <v>250</v>
      </c>
      <c r="C37" t="s">
        <v>251</v>
      </c>
      <c r="D37" t="s">
        <v>252</v>
      </c>
    </row>
    <row r="38" spans="1:4">
      <c r="A38" t="s">
        <v>232</v>
      </c>
      <c r="B38" s="17">
        <v>9.4E-2</v>
      </c>
      <c r="C38" s="17">
        <v>0.216</v>
      </c>
      <c r="D38" s="17">
        <v>5.6000000000000001E-2</v>
      </c>
    </row>
    <row r="39" spans="1:4">
      <c r="A39" t="s">
        <v>253</v>
      </c>
      <c r="B39" s="17">
        <v>0.38700000000000001</v>
      </c>
      <c r="C39" s="17">
        <v>0.432</v>
      </c>
      <c r="D39" s="17">
        <v>0.33100000000000002</v>
      </c>
    </row>
    <row r="40" spans="1:4">
      <c r="A40" t="s">
        <v>234</v>
      </c>
      <c r="B40" s="17">
        <v>0.51900000000000002</v>
      </c>
      <c r="C40" s="17">
        <v>0.35099999999999998</v>
      </c>
      <c r="D40" s="17">
        <v>0.61199999999999999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Slide 6</vt:lpstr>
      <vt:lpstr>Slide 8</vt:lpstr>
      <vt:lpstr>Slide 9</vt:lpstr>
      <vt:lpstr>Slide 10</vt:lpstr>
      <vt:lpstr>Slide 11</vt:lpstr>
      <vt:lpstr>Slide 12</vt:lpstr>
      <vt:lpstr>Slide 14</vt:lpstr>
      <vt:lpstr>Slide 16</vt:lpstr>
      <vt:lpstr>Slide 17</vt:lpstr>
      <vt:lpstr>Slide21</vt:lpstr>
      <vt:lpstr>Slide23</vt:lpstr>
      <vt:lpstr>Slide24</vt:lpstr>
      <vt:lpstr>Slide 26</vt:lpstr>
      <vt:lpstr>Slide 28</vt:lpstr>
      <vt:lpstr>Slide 29</vt:lpstr>
      <vt:lpstr>Slide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Unis Truboff</dc:creator>
  <cp:lastModifiedBy>Translator</cp:lastModifiedBy>
  <dcterms:created xsi:type="dcterms:W3CDTF">2023-06-21T13:47:28Z</dcterms:created>
  <dcterms:modified xsi:type="dcterms:W3CDTF">2023-06-27T13:12:10Z</dcterms:modified>
</cp:coreProperties>
</file>