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mc:AlternateContent xmlns:mc="http://schemas.openxmlformats.org/markup-compatibility/2006">
    <mc:Choice Requires="x15">
      <x15ac:absPath xmlns:x15ac="http://schemas.microsoft.com/office/spreadsheetml/2010/11/ac" url="/Users/lila.johnson/Downloads/"/>
    </mc:Choice>
  </mc:AlternateContent>
  <xr:revisionPtr revIDLastSave="0" documentId="13_ncr:1_{757604B1-8BE2-A14D-B193-985B04712E9D}" xr6:coauthVersionLast="47" xr6:coauthVersionMax="47" xr10:uidLastSave="{00000000-0000-0000-0000-000000000000}"/>
  <bookViews>
    <workbookView xWindow="28820" yWindow="-3100" windowWidth="38380" windowHeight="19720" activeTab="1" xr2:uid="{00000000-000D-0000-FFFF-FFFF00000000}"/>
  </bookViews>
  <sheets>
    <sheet name="Übersicht" sheetId="4" r:id="rId1"/>
    <sheet name="Multiple Choice" sheetId="1" r:id="rId2"/>
    <sheet name="Offene Fragen" sheetId="2" r:id="rId3"/>
    <sheet name="Tabelle2"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2" l="1"/>
  <c r="F2" i="2" s="1"/>
  <c r="E3" i="2"/>
  <c r="F3" i="2" s="1"/>
  <c r="E4" i="2"/>
  <c r="F4" i="2" s="1"/>
  <c r="E5" i="2"/>
  <c r="F5" i="2" s="1"/>
  <c r="E6" i="2"/>
  <c r="F6" i="2" s="1"/>
  <c r="E7" i="2"/>
  <c r="F7" i="2" s="1"/>
  <c r="E8" i="2"/>
  <c r="F8" i="2" s="1"/>
  <c r="E9" i="2"/>
  <c r="F9" i="2" s="1"/>
  <c r="E10" i="2"/>
  <c r="F10" i="2" s="1"/>
  <c r="E11" i="2"/>
  <c r="F11" i="2" s="1"/>
  <c r="E12" i="2"/>
  <c r="F12" i="2" s="1"/>
  <c r="E13" i="2"/>
  <c r="F13" i="2" s="1"/>
  <c r="E14" i="2"/>
  <c r="F14" i="2" s="1"/>
  <c r="E15" i="2"/>
  <c r="F15" i="2" s="1"/>
  <c r="E16" i="2"/>
  <c r="F16" i="2" s="1"/>
  <c r="E17" i="2"/>
  <c r="F17" i="2" s="1"/>
  <c r="E18" i="2"/>
  <c r="F18" i="2" s="1"/>
  <c r="E19" i="2"/>
  <c r="F19" i="2" s="1"/>
  <c r="E20" i="2"/>
  <c r="F20" i="2" s="1"/>
  <c r="E21" i="2"/>
  <c r="F21" i="2" s="1"/>
  <c r="E22" i="2"/>
  <c r="F22" i="2" s="1"/>
  <c r="E23" i="2"/>
  <c r="F23" i="2" s="1"/>
  <c r="E24" i="2"/>
  <c r="F24" i="2" s="1"/>
  <c r="E25" i="2"/>
  <c r="F25" i="2" s="1"/>
  <c r="E26" i="2"/>
  <c r="F26" i="2" s="1"/>
  <c r="E27" i="2"/>
  <c r="F27" i="2" s="1"/>
  <c r="E28" i="2"/>
  <c r="F28" i="2" s="1"/>
  <c r="E29" i="2"/>
  <c r="F29" i="2" s="1"/>
  <c r="E30" i="2"/>
  <c r="F30" i="2" s="1"/>
  <c r="E31" i="2"/>
  <c r="F31" i="2" s="1"/>
  <c r="E32" i="2"/>
  <c r="F32" i="2" s="1"/>
  <c r="E33" i="2"/>
  <c r="F33" i="2" s="1"/>
  <c r="E34" i="2"/>
  <c r="F34" i="2" s="1"/>
  <c r="E35" i="2"/>
  <c r="F35" i="2" s="1"/>
  <c r="E36" i="2"/>
  <c r="F36" i="2" s="1"/>
  <c r="E37" i="2"/>
  <c r="F37" i="2" s="1"/>
  <c r="E38" i="2"/>
  <c r="F38" i="2" s="1"/>
  <c r="E39" i="2"/>
  <c r="F39" i="2" s="1"/>
  <c r="E40" i="2"/>
  <c r="F40" i="2" s="1"/>
  <c r="E41" i="2"/>
  <c r="F41" i="2" s="1"/>
  <c r="E42" i="2"/>
  <c r="F42" i="2" s="1"/>
  <c r="E43" i="2"/>
  <c r="F43" i="2" s="1"/>
  <c r="E44" i="2"/>
  <c r="F44" i="2" s="1"/>
  <c r="E45" i="2"/>
  <c r="F45" i="2" s="1"/>
  <c r="E46" i="2"/>
  <c r="F46" i="2" s="1"/>
  <c r="E47" i="2"/>
  <c r="F47" i="2" s="1"/>
  <c r="E48" i="2"/>
  <c r="F48" i="2" s="1"/>
  <c r="E49" i="2"/>
  <c r="F49" i="2" s="1"/>
  <c r="E50" i="2"/>
  <c r="F50" i="2" s="1"/>
  <c r="E51" i="2"/>
  <c r="F51" i="2" s="1"/>
  <c r="E52" i="2"/>
  <c r="F52" i="2" s="1"/>
  <c r="E53" i="2"/>
  <c r="F53" i="2" s="1"/>
  <c r="E54" i="2"/>
  <c r="F54" i="2" s="1"/>
  <c r="E55" i="2"/>
  <c r="F55" i="2" s="1"/>
  <c r="E56" i="2"/>
  <c r="F56" i="2" s="1"/>
  <c r="E57" i="2"/>
  <c r="F57" i="2" s="1"/>
  <c r="E58" i="2"/>
  <c r="F58" i="2" s="1"/>
  <c r="E59" i="2"/>
  <c r="F59" i="2" s="1"/>
  <c r="E60" i="2"/>
  <c r="F60" i="2" s="1"/>
  <c r="E61" i="2"/>
  <c r="F61" i="2" s="1"/>
  <c r="E62" i="2"/>
  <c r="F62" i="2" s="1"/>
  <c r="B29" i="3"/>
  <c r="B28" i="3"/>
  <c r="B27" i="3"/>
  <c r="B26" i="3"/>
  <c r="B25" i="3"/>
  <c r="B24" i="3"/>
  <c r="B23" i="3"/>
  <c r="B22" i="3"/>
  <c r="B21" i="3"/>
  <c r="B20" i="3"/>
  <c r="B17" i="3"/>
  <c r="B16" i="3"/>
  <c r="B15" i="3"/>
  <c r="B14" i="3"/>
  <c r="B13" i="3"/>
  <c r="B12" i="3"/>
  <c r="B11" i="3"/>
  <c r="B10" i="3"/>
  <c r="B9" i="3"/>
  <c r="B8" i="3"/>
  <c r="B9" i="4"/>
  <c r="B13" i="4" s="1"/>
  <c r="B17" i="4"/>
  <c r="B16" i="4"/>
  <c r="B15" i="4"/>
  <c r="B14" i="4"/>
  <c r="B18" i="4" s="1"/>
  <c r="A49" i="4"/>
  <c r="G49" i="4" s="1"/>
  <c r="A48" i="4"/>
  <c r="D48" i="4" s="1"/>
  <c r="A47" i="4"/>
  <c r="A33" i="4"/>
  <c r="F33" i="4" s="1"/>
  <c r="E22" i="4"/>
  <c r="G24" i="4"/>
  <c r="G23" i="4"/>
  <c r="G22" i="4"/>
  <c r="F24" i="4"/>
  <c r="F23" i="4"/>
  <c r="F22" i="4"/>
  <c r="E24" i="4"/>
  <c r="E23" i="4"/>
  <c r="A32" i="4"/>
  <c r="D32" i="4" s="1"/>
  <c r="B12" i="4"/>
  <c r="A31" i="4"/>
  <c r="D31" i="4" s="1"/>
  <c r="D47" i="4" s="1"/>
  <c r="A46" i="4"/>
  <c r="C46" i="4" s="1"/>
  <c r="A45" i="4"/>
  <c r="A44" i="4"/>
  <c r="A43" i="4"/>
  <c r="A42" i="4"/>
  <c r="A41" i="4"/>
  <c r="D24" i="4"/>
  <c r="D23" i="4"/>
  <c r="D22" i="4"/>
  <c r="C24" i="4"/>
  <c r="C23" i="4"/>
  <c r="C22" i="4"/>
  <c r="A30" i="4"/>
  <c r="G30" i="4" s="1"/>
  <c r="E30" i="4"/>
  <c r="A29" i="4"/>
  <c r="B29" i="4" s="1"/>
  <c r="A28" i="4"/>
  <c r="E28" i="4" s="1"/>
  <c r="A27" i="4"/>
  <c r="B27" i="4" s="1"/>
  <c r="A26" i="4"/>
  <c r="E26" i="4" s="1"/>
  <c r="A25" i="4"/>
  <c r="C25" i="4" s="1"/>
  <c r="B11" i="4"/>
  <c r="B10" i="4"/>
  <c r="B23" i="4"/>
  <c r="B22" i="4"/>
  <c r="B24" i="4"/>
  <c r="F27" i="4"/>
  <c r="F30" i="4"/>
  <c r="C26" i="4"/>
  <c r="F32" i="4"/>
  <c r="E48" i="4"/>
  <c r="F49" i="4"/>
  <c r="G46" i="4"/>
  <c r="C33" i="4"/>
  <c r="D33" i="4"/>
  <c r="D49" i="4"/>
  <c r="F26" i="4"/>
  <c r="G33" i="4"/>
  <c r="C47" i="4"/>
  <c r="F25" i="4"/>
  <c r="D25" i="4"/>
  <c r="B33" i="4"/>
  <c r="E40" i="4" l="1"/>
  <c r="F39" i="4"/>
  <c r="G40" i="4"/>
  <c r="C39" i="4"/>
  <c r="D39" i="4"/>
  <c r="G38" i="4"/>
  <c r="C30" i="4"/>
  <c r="E33" i="4"/>
  <c r="G25" i="4"/>
  <c r="G41" i="4" s="1"/>
  <c r="D30" i="4"/>
  <c r="E25" i="4"/>
  <c r="E41" i="4" s="1"/>
  <c r="B25" i="4"/>
  <c r="B41" i="4" s="1"/>
  <c r="F43" i="4"/>
  <c r="G39" i="4"/>
  <c r="B30" i="4"/>
  <c r="E32" i="4"/>
  <c r="B40" i="4"/>
  <c r="E44" i="4"/>
  <c r="E31" i="4"/>
  <c r="E47" i="4" s="1"/>
  <c r="F40" i="4"/>
  <c r="B38" i="4"/>
  <c r="B43" i="4"/>
  <c r="D46" i="4"/>
  <c r="D28" i="4"/>
  <c r="C48" i="4"/>
  <c r="F46" i="4"/>
  <c r="B46" i="4"/>
  <c r="B49" i="4"/>
  <c r="E27" i="4"/>
  <c r="E43" i="4" s="1"/>
  <c r="F28" i="4"/>
  <c r="F44" i="4" s="1"/>
  <c r="C49" i="4"/>
  <c r="F31" i="4"/>
  <c r="F47" i="4" s="1"/>
  <c r="E46" i="4"/>
  <c r="E49" i="4"/>
  <c r="C28" i="4"/>
  <c r="D27" i="4"/>
  <c r="D43" i="4" s="1"/>
  <c r="G28" i="4"/>
  <c r="G44" i="4" s="1"/>
  <c r="G27" i="4"/>
  <c r="G43" i="4" s="1"/>
  <c r="E39" i="4"/>
  <c r="G32" i="4"/>
  <c r="C27" i="4"/>
  <c r="C32" i="4"/>
  <c r="B48" i="4"/>
  <c r="C31" i="4"/>
  <c r="F42" i="4"/>
  <c r="G31" i="4"/>
  <c r="G47" i="4" s="1"/>
  <c r="B32" i="4"/>
  <c r="E42" i="4"/>
  <c r="B28" i="4"/>
  <c r="B44" i="4" s="1"/>
  <c r="G48" i="4"/>
  <c r="F48" i="4"/>
  <c r="D38" i="4"/>
  <c r="F38" i="4"/>
  <c r="C42" i="4"/>
  <c r="D26" i="4"/>
  <c r="D42" i="4" s="1"/>
  <c r="D44" i="4"/>
  <c r="B39" i="4"/>
  <c r="B45" i="4"/>
  <c r="C41" i="4"/>
  <c r="B19" i="4"/>
  <c r="C43" i="4"/>
  <c r="F41" i="4"/>
  <c r="B26" i="4"/>
  <c r="B42" i="4" s="1"/>
  <c r="G29" i="4"/>
  <c r="G45" i="4" s="1"/>
  <c r="C40" i="4"/>
  <c r="E38" i="4"/>
  <c r="D40" i="4"/>
  <c r="F29" i="4"/>
  <c r="F45" i="4" s="1"/>
  <c r="C38" i="4"/>
  <c r="G26" i="4"/>
  <c r="G42" i="4" s="1"/>
  <c r="B31" i="4"/>
  <c r="B47" i="4" s="1"/>
  <c r="E29" i="4"/>
  <c r="E45" i="4" s="1"/>
  <c r="D29" i="4"/>
  <c r="D45" i="4" s="1"/>
  <c r="C29" i="4"/>
  <c r="C45" i="4" s="1"/>
  <c r="D41" i="4"/>
  <c r="C44" i="4"/>
  <c r="F50" i="4" l="1"/>
  <c r="D50" i="4"/>
  <c r="B50" i="4"/>
  <c r="G50" i="4"/>
  <c r="E34" i="4"/>
  <c r="F34" i="4"/>
  <c r="C50" i="4"/>
  <c r="D34" i="4"/>
  <c r="G34" i="4"/>
  <c r="C34" i="4"/>
  <c r="B34" i="4"/>
  <c r="E50" i="4"/>
  <c r="H34" i="4" l="1"/>
  <c r="H5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F1" authorId="0" shapeId="0" xr:uid="{00000000-0006-0000-0100-000001000000}">
      <text>
        <r>
          <rPr>
            <b/>
            <sz val="9"/>
            <color rgb="FF000000"/>
            <rFont val="Segoe UI"/>
            <family val="2"/>
            <charset val="1"/>
          </rPr>
          <t>Thoma, Carmen:</t>
        </r>
        <r>
          <rPr>
            <sz val="9"/>
            <color rgb="FF000000"/>
            <rFont val="Segoe UI"/>
            <family val="2"/>
            <charset val="1"/>
          </rPr>
          <t xml:space="preserve">
</t>
        </r>
        <r>
          <rPr>
            <sz val="9"/>
            <color rgb="FF000000"/>
            <rFont val="Segoe UI"/>
            <family val="2"/>
            <charset val="1"/>
          </rPr>
          <t>Alt + RETURN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H1" authorId="0" shapeId="0" xr:uid="{00000000-0006-0000-0200-000001000000}">
      <text>
        <r>
          <rPr>
            <b/>
            <sz val="9"/>
            <color rgb="FF000000"/>
            <rFont val="Segoe UI"/>
            <family val="2"/>
            <charset val="1"/>
          </rPr>
          <t>Thoma, Carmen:</t>
        </r>
        <r>
          <rPr>
            <sz val="9"/>
            <color rgb="FF000000"/>
            <rFont val="Segoe UI"/>
            <family val="2"/>
            <charset val="1"/>
          </rPr>
          <t xml:space="preserve">
</t>
        </r>
        <r>
          <rPr>
            <sz val="9"/>
            <color rgb="FF000000"/>
            <rFont val="Segoe UI"/>
            <family val="2"/>
            <charset val="1"/>
          </rPr>
          <t>Alt + RETURN</t>
        </r>
      </text>
    </comment>
  </commentList>
</comments>
</file>

<file path=xl/sharedStrings.xml><?xml version="1.0" encoding="utf-8"?>
<sst xmlns="http://schemas.openxmlformats.org/spreadsheetml/2006/main" count="910" uniqueCount="686">
  <si>
    <t>Modulkürzel</t>
  </si>
  <si>
    <t>Kurskürzel</t>
  </si>
  <si>
    <t>Kursname</t>
  </si>
  <si>
    <t>Anzahl Lektionen</t>
  </si>
  <si>
    <t>Autor:in</t>
  </si>
  <si>
    <t>Klausurdauer in Minuten</t>
  </si>
  <si>
    <t>Kommentar</t>
  </si>
  <si>
    <t># MC Fragen/Lektion</t>
  </si>
  <si>
    <t># MC leicht/Lektion</t>
  </si>
  <si>
    <t># MC mittel/Lektion</t>
  </si>
  <si>
    <t># MC schwer/Lektion</t>
  </si>
  <si>
    <t># MC Fragen gesamt</t>
  </si>
  <si>
    <t># Offene Fragen/Lektion</t>
  </si>
  <si>
    <t># Offen leicht/Lektion</t>
  </si>
  <si>
    <t># Offen mittel/Lektion</t>
  </si>
  <si>
    <t># Offen schwer/Lektion</t>
  </si>
  <si>
    <t># Offene Fragen gesamt</t>
  </si>
  <si>
    <t>Fragen insgesamt</t>
  </si>
  <si>
    <t>Bereits erstellt</t>
  </si>
  <si>
    <t># MC leicht</t>
  </si>
  <si>
    <t># MC mittel</t>
  </si>
  <si>
    <t># MC schwer</t>
  </si>
  <si>
    <t># Offen leicht</t>
  </si>
  <si>
    <t># Offen mittel</t>
  </si>
  <si>
    <t># Offen schwer</t>
  </si>
  <si>
    <t>Lektion 1</t>
  </si>
  <si>
    <t>Lektion 2</t>
  </si>
  <si>
    <t>Lektion 3</t>
  </si>
  <si>
    <t>Summe</t>
  </si>
  <si>
    <t>Gesamt</t>
  </si>
  <si>
    <t>Noch zu erstellen</t>
  </si>
  <si>
    <t>Lektion</t>
  </si>
  <si>
    <t>Unterlektion</t>
  </si>
  <si>
    <t>Schwierigkeitsgrad</t>
  </si>
  <si>
    <t>Fragenkürzel</t>
  </si>
  <si>
    <t>Fragetext</t>
  </si>
  <si>
    <t>Richtige Antwort</t>
  </si>
  <si>
    <t>Falsche Antwort</t>
  </si>
  <si>
    <t>Bild? =&gt; ggf. "Ja" eintragen
=&gt; Bitte die Infos auf "Übersicht" beachten!</t>
  </si>
  <si>
    <t>Kommentar fachliche:r Prüfer:in/Auditor:in</t>
  </si>
  <si>
    <t>leicht</t>
  </si>
  <si>
    <t>MC_001</t>
  </si>
  <si>
    <t>MC_002</t>
  </si>
  <si>
    <t>MC_003</t>
  </si>
  <si>
    <t>MC_004</t>
  </si>
  <si>
    <t>MC_005</t>
  </si>
  <si>
    <t>MC_006</t>
  </si>
  <si>
    <t>MC_007</t>
  </si>
  <si>
    <t>MC_008</t>
  </si>
  <si>
    <t>MC_009</t>
  </si>
  <si>
    <t>MC_010</t>
  </si>
  <si>
    <t>MC_011</t>
  </si>
  <si>
    <t>MC_012</t>
  </si>
  <si>
    <t>MC_013</t>
  </si>
  <si>
    <t>MC_014</t>
  </si>
  <si>
    <t>MC_015</t>
  </si>
  <si>
    <t>MC_016</t>
  </si>
  <si>
    <t>MC_017</t>
  </si>
  <si>
    <t>MC_018</t>
  </si>
  <si>
    <t>MC_019</t>
  </si>
  <si>
    <t>MC_020</t>
  </si>
  <si>
    <t>MC_021</t>
  </si>
  <si>
    <t>MC_022</t>
  </si>
  <si>
    <t>MC_023</t>
  </si>
  <si>
    <t>MC_024</t>
  </si>
  <si>
    <t>MC_025</t>
  </si>
  <si>
    <t>MC_026</t>
  </si>
  <si>
    <t>MC_027</t>
  </si>
  <si>
    <t>MC_028</t>
  </si>
  <si>
    <t>MC_029</t>
  </si>
  <si>
    <t>MC_030</t>
  </si>
  <si>
    <t>MC_031</t>
  </si>
  <si>
    <t>MC_032</t>
  </si>
  <si>
    <t>MC_033</t>
  </si>
  <si>
    <t>MC_034</t>
  </si>
  <si>
    <t>MC_035</t>
  </si>
  <si>
    <t>MC_036</t>
  </si>
  <si>
    <t>MC_037</t>
  </si>
  <si>
    <t>MC_038</t>
  </si>
  <si>
    <t>MC_039</t>
  </si>
  <si>
    <t>MC_040</t>
  </si>
  <si>
    <t>MC_041</t>
  </si>
  <si>
    <t>MC_042</t>
  </si>
  <si>
    <t>MC_043</t>
  </si>
  <si>
    <t>MC_044</t>
  </si>
  <si>
    <t>MC_045</t>
  </si>
  <si>
    <t>MC_046</t>
  </si>
  <si>
    <t>MC_047</t>
  </si>
  <si>
    <t>MC_048</t>
  </si>
  <si>
    <t>MC_049</t>
  </si>
  <si>
    <t>MC_050</t>
  </si>
  <si>
    <t>MC_051</t>
  </si>
  <si>
    <t>MC_052</t>
  </si>
  <si>
    <t>MC_053</t>
  </si>
  <si>
    <t>MC_054</t>
  </si>
  <si>
    <t>MC_055</t>
  </si>
  <si>
    <t>MC_056</t>
  </si>
  <si>
    <t>MC_057</t>
  </si>
  <si>
    <t>MC_058</t>
  </si>
  <si>
    <t>MC_059</t>
  </si>
  <si>
    <t>MC_060</t>
  </si>
  <si>
    <t>MC_061</t>
  </si>
  <si>
    <t>MC_062</t>
  </si>
  <si>
    <t>MC_063</t>
  </si>
  <si>
    <t>MC_064</t>
  </si>
  <si>
    <t>MC_065</t>
  </si>
  <si>
    <t>MC_066</t>
  </si>
  <si>
    <t>MC_067</t>
  </si>
  <si>
    <t>MC_068</t>
  </si>
  <si>
    <t>MC_069</t>
  </si>
  <si>
    <t>MC_070</t>
  </si>
  <si>
    <t>MC_071</t>
  </si>
  <si>
    <t>MC_072</t>
  </si>
  <si>
    <t>MC_073</t>
  </si>
  <si>
    <t>MC_074</t>
  </si>
  <si>
    <t>MC_075</t>
  </si>
  <si>
    <t>MC_076</t>
  </si>
  <si>
    <t>MC_077</t>
  </si>
  <si>
    <t>MC_078</t>
  </si>
  <si>
    <t>MC_079</t>
  </si>
  <si>
    <t>MC_080</t>
  </si>
  <si>
    <t>MC_081</t>
  </si>
  <si>
    <t>MC_082</t>
  </si>
  <si>
    <t>MC_083</t>
  </si>
  <si>
    <t>MC_084</t>
  </si>
  <si>
    <t>MC_085</t>
  </si>
  <si>
    <t>MC_086</t>
  </si>
  <si>
    <t>MC_087</t>
  </si>
  <si>
    <t>MC_088</t>
  </si>
  <si>
    <t>MC_089</t>
  </si>
  <si>
    <t>MC_090</t>
  </si>
  <si>
    <t>MC_091</t>
  </si>
  <si>
    <t>MC_092</t>
  </si>
  <si>
    <t>MC_093</t>
  </si>
  <si>
    <t>MC_094</t>
  </si>
  <si>
    <t>MC_095</t>
  </si>
  <si>
    <t>MC_096</t>
  </si>
  <si>
    <t>MC_097</t>
  </si>
  <si>
    <t>MC_098</t>
  </si>
  <si>
    <t>MC_099</t>
  </si>
  <si>
    <t>MC_100</t>
  </si>
  <si>
    <t>MC_101</t>
  </si>
  <si>
    <t>MC_102</t>
  </si>
  <si>
    <t>MC_103</t>
  </si>
  <si>
    <t>MC_104</t>
  </si>
  <si>
    <t>MC_105</t>
  </si>
  <si>
    <t>MC_106</t>
  </si>
  <si>
    <t>MC_107</t>
  </si>
  <si>
    <t>MC_108</t>
  </si>
  <si>
    <t>MC_109</t>
  </si>
  <si>
    <t>MC_110</t>
  </si>
  <si>
    <t>MC_111</t>
  </si>
  <si>
    <t>MC_112</t>
  </si>
  <si>
    <t>MC_113</t>
  </si>
  <si>
    <t>MC_114</t>
  </si>
  <si>
    <t>MC_115</t>
  </si>
  <si>
    <t>MC_116</t>
  </si>
  <si>
    <t>MC_117</t>
  </si>
  <si>
    <t>MC_118</t>
  </si>
  <si>
    <t>MC_119</t>
  </si>
  <si>
    <t>MC_120</t>
  </si>
  <si>
    <t>Punkte (automa-tisch)</t>
  </si>
  <si>
    <t>Zeilen</t>
  </si>
  <si>
    <t>Fragenkürzel (automatisch)</t>
  </si>
  <si>
    <t>Musterlösung</t>
  </si>
  <si>
    <t>Kommentar fachliche:r Prüfer:in / Auditor:in</t>
  </si>
  <si>
    <t>offen_001</t>
  </si>
  <si>
    <t>offen_002</t>
  </si>
  <si>
    <t>offen_003</t>
  </si>
  <si>
    <t>offen_004</t>
  </si>
  <si>
    <t>offen_005</t>
  </si>
  <si>
    <t>offen_006</t>
  </si>
  <si>
    <t>offen_007</t>
  </si>
  <si>
    <t>offen_008</t>
  </si>
  <si>
    <t>offen_009</t>
  </si>
  <si>
    <t>offen_010</t>
  </si>
  <si>
    <t>offen_011</t>
  </si>
  <si>
    <t>offen_012</t>
  </si>
  <si>
    <t>offen_013</t>
  </si>
  <si>
    <t>offen_014</t>
  </si>
  <si>
    <t>offen_015</t>
  </si>
  <si>
    <t>offen_016</t>
  </si>
  <si>
    <t>offen_017</t>
  </si>
  <si>
    <t>offen_018</t>
  </si>
  <si>
    <t>offen_019</t>
  </si>
  <si>
    <t>offen_020</t>
  </si>
  <si>
    <t>offen_021</t>
  </si>
  <si>
    <t>offen_022</t>
  </si>
  <si>
    <t>offen_023</t>
  </si>
  <si>
    <t>offen_024</t>
  </si>
  <si>
    <t>offen_025</t>
  </si>
  <si>
    <t>offen_026</t>
  </si>
  <si>
    <t>offen_027</t>
  </si>
  <si>
    <t>offen_028</t>
  </si>
  <si>
    <t>offen_029</t>
  </si>
  <si>
    <t>offen_030</t>
  </si>
  <si>
    <t>offen_031</t>
  </si>
  <si>
    <t>offen_032</t>
  </si>
  <si>
    <t>offen_033</t>
  </si>
  <si>
    <t>offen_034</t>
  </si>
  <si>
    <t>offen_035</t>
  </si>
  <si>
    <t>offen_036</t>
  </si>
  <si>
    <t>offen_037</t>
  </si>
  <si>
    <t>offen_038</t>
  </si>
  <si>
    <t>offen_039</t>
  </si>
  <si>
    <t>offen_040</t>
  </si>
  <si>
    <t>offen_041</t>
  </si>
  <si>
    <t>offen_042</t>
  </si>
  <si>
    <t>offen_043</t>
  </si>
  <si>
    <t>offen_044</t>
  </si>
  <si>
    <t>offen_045</t>
  </si>
  <si>
    <t>offen_046</t>
  </si>
  <si>
    <t>offen_047</t>
  </si>
  <si>
    <t>offen_048</t>
  </si>
  <si>
    <t>offen_049</t>
  </si>
  <si>
    <t>offen_050</t>
  </si>
  <si>
    <t>offen_051</t>
  </si>
  <si>
    <t>offen_052</t>
  </si>
  <si>
    <t>offen_053</t>
  </si>
  <si>
    <t>offen_054</t>
  </si>
  <si>
    <t>offen_055</t>
  </si>
  <si>
    <t>offen_056</t>
  </si>
  <si>
    <t>offen_057</t>
  </si>
  <si>
    <t>offen_058</t>
  </si>
  <si>
    <t>offen_059</t>
  </si>
  <si>
    <t>offen_060</t>
  </si>
  <si>
    <t>offen_061</t>
  </si>
  <si>
    <t>Bild</t>
  </si>
  <si>
    <t>Ja</t>
  </si>
  <si>
    <t>mittel</t>
  </si>
  <si>
    <t>Nein</t>
  </si>
  <si>
    <t>schwer</t>
  </si>
  <si>
    <t>MC Fragen pro Lektion</t>
  </si>
  <si>
    <t>MC leicht</t>
  </si>
  <si>
    <t>MC mittel</t>
  </si>
  <si>
    <t>MC schwer</t>
  </si>
  <si>
    <t>Offene Fragen / Lektion</t>
  </si>
  <si>
    <t>Offen leicht</t>
  </si>
  <si>
    <t>Offen mittel</t>
  </si>
  <si>
    <t>Offen schwer</t>
  </si>
  <si>
    <t>Berechnen Sie die ersten drei Momente, m1, m2 und m3, des Datensatzes {-1,0,1,2}. Geben Sie die Antwort auf eine Dezimalstelle genau an.</t>
  </si>
  <si>
    <t>Wenn X einer geometrischen Verteilung, Geometric(p), folgt, dann ist E[X]=1/p. Angenommen, die beobachteten Daten {1,2,2,3} entstammen einer geometrischen Verteilung mit unbekanntem p. Zeigen Sie, wie die Schätzung von p mit der Methode der Momente berechnet werden kann. Runden Sie Ihre Antwort auf zwei Dezimalstellen.</t>
  </si>
  <si>
    <t>Betrachten Sie eine unabhängige Zufallsstichprobe {X1,X2} aus Binomial(p). Verwenden Sie das Likelihood-Faktorisierungskriterium, um zu zeigen, dass U=X1+X2 eine hinreichende Statistik zur Schätzung von p ist.</t>
  </si>
  <si>
    <t>m1=(-1+0+1+2)/4=2/4=0,5 (2 Punkte)
m2=((-1)^2+(0)^2+(1)^2+(2)^2)/4 = 6/4=1,5 (2 Punkte) m3 = ((-1)^3+(0)^3+(1)^3+(2)^3)/4=8/4=2 (2 Punkte)</t>
  </si>
  <si>
    <t>1/p=(1+2+2+3)/4=3,75 (3 Punkte)
p=1/3,75=0,27 (3 Punkte)</t>
  </si>
  <si>
    <t>Die Wahrscheinlichkeit ist L(p)=p^X1(1-P)^(1-X1)*p^X2*(1-p)*X2=p^(X1+X2)*(1-p)^(1-(X1+X2)) (3 Punkte) L(p)=g(u,p)h(X1,X2) wobei g(u,p)=p^U(1-p)^(1-U) und h(X1,X2)=1. (3 Punkte)</t>
  </si>
  <si>
    <t>Sei {X1,X2} eine unabhängige Stichprobe aus einer Gaußverteilung mit unbekanntem Mittelwert m und Standardabweichung 1.
(a)	Schreiben Sie die Likelihood-Funktion L(m)
(b)	Schreiben Sie die Log-Likelihood-Funktion LL(m) auf.</t>
  </si>
  <si>
    <t>(a)	L(m)=1/sqrt(2pi) * exp(-1/2 * (x1-m)^2) * 1/sqrt(2pi) * exp(-1/2 * (x2-m)^2)=1/(2pi) * exp(-1/2((x1-m)^2+ (x2-m)^2)) (3 Punkte)
(b)	LL(m)=-log(2pi)-1/2((x1-m)^2+(x2-m)^2) (3 Punkte)</t>
  </si>
  <si>
    <t>(a)	Das erste Stichprobenmoment ist m_1=(0,5+1+1+2+3)/5=1,5. Wir setzen 1,5=b^1/2=b/2 und lösen nach b auf, um b=3 als Schätzwert zu erhalten. (3 Punkte)
(b)	Das zweite Stichprobenmoment ist m2=(0,5^2+1^2+1^2+2^2+3^2)/5=15,25/5=3,05. Wir setzen 3,05=b^2/3 und lösen für b: b^2=9,15 also b=sqrt(9,15)=3,02 (3 Punkte)
(c)	Das dritte Probenmoment ist m3=(0,5^3+1^3+1^3+2^3+3^3)/5 = 7,425. Wir setzen 7,425=b^3/4 und lösen für b: b^3=29,7 also b=cuberoot(29,7)=3,10. (2 Punkte)</t>
  </si>
  <si>
    <t>(a)	Das erste Stichprobenmoment ist m_1=(0,5+1+1+2+3)/5=1,5. Wir setzen 1,5=1/r und lösen nach r, um b=0,67 als Schätzwert zu erhalten. (3 Punkte)
(b)	Das zweite Stichprobenmoment ist m2=(0,5^2+1^2+1^2+2^2+3^2)/5=15,25/5=3,05. Wir setzen 3,05=2/r^2 und lösen für r: r^2=2/3,05 also r=sqrt(2/3,05)=0,81 (3 Punkte)
(c)	Das dritte Probenmoment ist m3=(0,5^3+1^3+1^3+2^3+3^3)/5 = 7,425. Wir setzen 7,425=6/r^3 und lösen für r: r^3=6/7,425, also b=cuberoot(6/7,425)=0,93. (2 Punkte)</t>
  </si>
  <si>
    <t>(a)	L(a,b)=G(a)*exp(-1/b * (x1+x2+x3) ) * (x1*x2*x3)^(1-a)=g(u,a)*h(x1,x2,x3,b) (1 Punkte) wobei g(u,a)=G(a)*u^(1-a) mit u=x1+x2+x3 und h(x1,x2,x3,b)=exp(-1/b * ( x1+x2+x3) (2 Punkte)
(b)	L(a,b) = g(v,b)*h(x1,x2,x3,a) (1 Punkte) wobei g(v,b)=exp(-v/b) und h(x1,x2,x3,a)=G(a)*(x1*x2*x3)^(1- a) wobei v=x1+x2+x3 (2 Punkte)
(c)	L(a,b)=g(u,v,a,b)*h(x1,x2,x3) (1 Punkt) wobei g(u,v,a,b)=G(a)*u^(1-a)*exp(-v/b) mit u=x1*x2*x3 und v=x1+x2+x3 und h(x1,x2,x3)=1 (1 Punkt)</t>
  </si>
  <si>
    <t>Angenommen, die Likelihood-Funktion zur Schätzung des unbekannten positiven Parameters t ist gegeben durch L(t)= exp(-4t)t^7 / 12.
(a)	Schreiben Sie die negative Log-Likelihood-Funktion NLL(t).
(b)	Finden Sie die MLE-Schätzung durch Minimierung von NLL(t) für t&gt;0.
(c)	Schätzen Sie die Standardabweichung der in b gefundenen Schätzung.</t>
  </si>
  <si>
    <t>(a)	NLL(t)=4t-7log(t)+log(1/12) (2 Punkte)
(b)	Die Ableitung von NLL ist NLL'(t)=4-7/t, die die Nullstelle bei t=7/4 hat. Die zweite Ableitung ist NLL''(t)=7/t^2&gt;0, so dass t=7/4 in der Tat der Minimierer von NLL(t) ist und damit die MLE-Schätzung für t. (3 Punkte)
(c)	Die Varianz der MLE ist 1/NLL''(7/4)=1/(7/(7/4)^2)=16/7. (1 Punkt). Die Standardabweichung ist sqrt(16/7)=4/sqrt(7) (2 Punkte)</t>
  </si>
  <si>
    <t>Gegeben ist ein beobachteter Datensatz von drei Paaren {(1,2),(2,4),(3,5)}. Es stehen zwei Modelle zur Auswahl: (i) f(x)=cx und (ii) g(x)=2x+a.
a)	Berechnen Sie den OLS-Wert von c des Modells (i).
b)	Berechnen Sie den OLS-Wert von a des Modells (ii).
c)	Bestimmen Sie die Summe der quadrierten Residuen des OLS-Modells (i)
d)	Bestimmen Sie die Summe der quadrierten Residuen des OLS-Modells (ii)
e)	Welches Modell ist auf der Grundlage der Summe der quadrierten Residuen besser?</t>
  </si>
  <si>
    <t>a)	Die Modellwerte sind f(1)=c, f(2)=2c, f(3)=3c.
Die Summe der quadrierten Residuen ist (2-c)^2+(4-2c)^2+(5-3c)^2=45-50c+14c^2. Die Ableitung ist -50c+28c. Die Nullstelle dieses Ausdrucks ist 25/14. Der OLS-Wert von c ist also c=25/14. (2 Punkte)
b)	Die Modellwerte sind g(1)=2+a, g(2)=4+a, g(3)=6+a.
Die Summe der quadrierten Residuen ist (2-(2+a))^2+(4-(4+a))^2+(5-(6+a))^2=1+2a+3a^2. Die Ableitung ist 2+6a. Die Nullstelle dieses Ausdrucks ist -1/3. Also ist der OLS-Wert von a=-1/3. (2 Punkte)
c)	Die minimale Summe der quadrierten Residuen beträgt 45-50*25/14+14*(25/14)^2=5/14 ca. 0,357. (2 Punkte)
d)	Die minimale Summe der quadrierten Residuen ist 1+2*(-1/3)+3*(-1/3)^2=2/3 ca. 0,667. (2 Punkte)
e)	Modell (i) ist besser, weil die minimale Summe der quadrierten Residuen kleiner ist als die minimale Summe der quadrierten Residuen von Modell (ii). (2 Punkte)</t>
  </si>
  <si>
    <t>X und Y seien zwei Zufallsvariablen mit Y|X∼N(cX,1). Das heißt, die bedingte Verteilung von Y bei X ist gaußförmig mit dem Mittelwert cX und einer Standardabweichung. Wir haben drei unabhängige Paare beobachtet ((1,2),(2,4),(3,5)).
a)	Schreiben Sie die Likelihood-Funktion L(c) dieser Daten auf der Grundlage der bedingten Verteilung auf.
b)	Schreiben Sie die negative Log-Wahrscheinlichkeit dieser Daten auf der Grundlage der bedingten Verteilung NLL(c) auf.
c)	Ermitteln Sie den MLE-Schätzwert für c, indem Sie die negative Log-Likelihood minimieren.
d)	Ermitteln Sie die OLS-Schätzung von c für das Modell f(x)=c*x.</t>
  </si>
  <si>
    <t>a)	Die Likelihood-Funktion ist L(c )=(2pi)^(-3/2)*exp(-1/2 * ((2-c)^2+(4-2c)^2+(5-3c)^2)). (3 Punkte)
b)	Die negative Log-Wahrscheinlichkeit ist NLL(c )=3/2*log(2pi)+1/2((2-c)^2+(4-2c)^2+(5-3c)^2) (3 Punkte)
c)	Die Differenzierung der negativen Log-Likelihood-Funktion ergibt NLL'(c)=-(2-c)-2(4-2c)-3(5-3c)=14c-25. Die Wurzel aus dieser Funktion ist c=25/14. Dies ist die MLE-Schätzung von c. (3 Punkte)
d)	Die Summe der quadrierten Residuen ist (2-c)^2+(4-2c)^2+(5-3c)^2. Der Minimierer dieses Ausdrucks ist derselbe wie der der NLL. Daher ist die OLS-Schätzung von c die gleiche wie die MLE-Schätzung: c=25/14 (1 Punkt).</t>
  </si>
  <si>
    <t>Eine beobachtete unabhängige Stichprobe von n Zahlen aus einer Gauß-Verteilung mit unbekanntem Mittelwert m und Einheitsstandardabweichung hat die folgenden statistischen Eigenschaften: Die Summe der Zahlen ist a und die Summe der Quadrate der Zahlen ist b.
(a)	Schreiben Sie die negative Log-Likelihood-Funktion von m, NLL(m), in Form von a und b.
(b)	Finden Sie die MLE-Schätzung von m durch Minimierung von NLL(m).
(c)	Schätzen Sie mit Hilfe der NLL die Standardabweichung der in b gefundenen Schätzung.</t>
  </si>
  <si>
    <t>(a)	Die Likelihood-Funktion ist L(m)=(1/sqrt(2pi))^n* exp(-1/2 (sum((xi-m)^2)) = (2pi)^(-n/2) * exp(-1/2 ( b- 2a*m+n*m^2) (2 Punkte). Die negative Log-Likelihood-Funktion ist NLL(m)=n/2*log(2pi)+1/2 (b-2a*m+n*m^2) (2 Punkte)
(b)	Die erste Ableitung von NLL(m) ist NLL'(m)=1/2 * (-2a+2n*m). Der Nullpunkt dieser Funktion ist m=a/n. Die zweite Ableitung ist NLL''(m)=n&gt;0, daher ist m=a/n tatsächlich der Minimierer und somit die MLE-Schätzung für den Mittelwert m. (3 Punkte)
(c)	Die Varianz der MLE-Schätzung ist V=1/NLL''(a/n)=1/n. Daher ist die Standardabweichung 1/sqrt(n). (3 Punkte)</t>
  </si>
  <si>
    <t>Ein Beobachtungsdatensatz mit drei Paaren hat einen fehlenden Wert: {(1,1),(2,5/2), (3,z)}. Ihre Klassenkameradin hat das Modell f(x)=c*x verwendet, und die minimale Summe der Quadrate wurde mit 5/72 berechnet. Ihre Mitschülerin teilt Ihnen auch mit, dass ihr OLS-Wert für c größer als 1,2 ist.
Ermitteln Sie anhand dieser Informationen den Wert von z und den OLS-Wert von c.</t>
  </si>
  <si>
    <t>Die Modellwerte sind f(1)=c, f(2)=2c, f(3)=3c. Die Summe der quadrierten Residuen ergibt als Gleichung: (1- c)^2+(5/2-2c)^2+(z-3c)^2=5/72 (3 Punkte)
Außerdem ist c der Minimierer dieser Quadratsumme, so dass ihre Ableitung nach c gleich Null ist. Dies ergibt die zweite Gleichung:
-2(1-c)-4(5/2-2c)-6(z-3c)=0 (3 Punkte).
Die Lösung von z in der zweiten Gleichung ergibt: z=14c/3-2 (1 Punkt). Das Einsetzen der ersten Gleichung ergibt (1-c)^2+(5/2-2c)^2+(5c/3-2)^2=5/72. Die Lösung für c ergibt 23/4=1,15 und c=1,25. Da wir wissen, dass der OLS-Wert von c größer als 1,2 war, ergibt sich c=1,25 (2 Punkte). Schließlich ist z=(14*5/4)/3-2=23/6 (1 Punkt)</t>
  </si>
  <si>
    <t>Berechnen Sie die Stichprobenvarianz und die Stichprobenstandardabweichung der beobachteten Daten: {1,4,10}.</t>
  </si>
  <si>
    <t>Der Stichprobenmittelwert ist (1+4+10)/3=5 (3 Punkte). Die Stichprobenvarianz ist 1/2 * ((1-5)^2+(4-5)^2+(10-5)^2) = 1/2 * 42 = 21 (2 Punkte). Die gleiche Standardabweichung ist sqrt(21) (1 Punkt).</t>
  </si>
  <si>
    <t>X und Y seien zwei unabhängige Zufallsvariablen mit den Varianzen V[X]=2 bzw. V[Y]=3.
a)	Berechnen Sie die Varianz, V[5X].
b)	Berechnen Sie die Varianz, V[X+Y].
c)	Berechnen Sie die Varianz, V[5X-2Y].</t>
  </si>
  <si>
    <t>a)	V[5X]=5^2 * V[X]=25 * 2 = 50 (2 Punkte)
b)	V[X+Y]=V[X]+V[Y]=2+3=5 (2 Punkte)
c)	V[5X-2Y]=V[5X]+V[2Y]=25*V[X]+4*V[Y]=25*2+4*3=62 (2 Punkte)</t>
  </si>
  <si>
    <t>X und Y seien zwei Zufallsvariablen mit den Varianzen V[X]=2 bzw. V[Y]=3.
Berechnen Sie die Kovarianz von X und Y, Cov(X,Y), wenn
a)	V[X+Y]=7
b)	V[X-Y]=7</t>
  </si>
  <si>
    <t>a)	V[X+Y]=V[X]+V[Y]+2Cov(X,Y). Also ist 7=2+3+2*Cov(X,Y) und Cov(X,Y)=1. (3 Punkte)
b)	V[X-Y]=V[X]+V[Y]-2Cox(X,Y). Also 7=2+3-2Cov(X,Y) und Cov(X,Y)=-1. (3 Punkte)</t>
  </si>
  <si>
    <t>X1 und X2 seien zwei Zufallsvariablen mit den Varianzen V[X1]=2 bzw. V[X2]=1 und der Kovarianz Cov(X1,X2)=1. Es sei Y=2X1+3X2 und Y2=3X1+2X2.
a)	Was ist Var[Y1]?
b)	Was ist Var[Y2]?
c)	Was ist Cov(Y1,Y2)?</t>
  </si>
  <si>
    <t>Die Varianz-Kovarianz-Matrix von X1,X2 ist S=((2,1),(1,1)). Y=AX mit A=((2,3),(3,2)). Die Varianz-Kovarianz-Matrix von Y1, Y2 ist A*S*A^T =((29,31),(31,34)).
a)	V[Y1]=29 (2 Punkte)
b)	V[Y2]=34 (2 Punkte)
c)	Kov(Y1,Y2)=31 (2 Punkte)</t>
  </si>
  <si>
    <t>X1, X2 und X3 seien drei voneinander unabhängige Zufallsvariablen mit Einheitsvarianzen: V[X1]=V[X2]=V[X3]=1. Sei Y1=2X1+X2+X3
Y2=X1+X2+X3 Y3=X1+X2+2X3
a)	Finden Sie Var[Y1]
b)	Kov(Y1,Y2) finden
c)	Cov(Y2,Y3) finden
d)	Cov(Y1,Y3) finden</t>
  </si>
  <si>
    <t>Die Varianz-Kovarianz-Matrix von X=(X1,X2,X3) ist S=((1,0,0),(0,1,0),(0,0,1)). Y=(Y1,Y2,Y3)=AX mit A= ((2,1,1),(1,1,1),(1,1,2)). Die Varianz-Kovarianz-Matrix von Y ist A*S*A^T=((6,4,5),(4,3,4),(5,4,6)).
a)	V[Y1]=6 (2 Punkte)
b)	Cov(Y1,Y2)=4 (2 Punkte)
c)	Cov(Y2,Y3)=4 (2 Punkte)
d)	Cov(Y1,Y3)=5 (2 Punkte)</t>
  </si>
  <si>
    <t>X1 und X2 sind zwei Zufallsvariablen mit Varianz V[X1]=1, V[X2]=2 und Kovarianz Cov(X1,X2)=-1. t ist eine Zahl zwischen 0 und 1 ausschließlich.
a)	Schreiben Sie die Varianz von Y in Abhängigkeit von t.
b)	Finden Sie den Wert von t, der die Varianz von Y=t*X1*(1-t)*X2 minimiert
c)	Wie groß ist die Mindestabweichung? Runden Sie die Antworten auf eine Dezimalstelle.</t>
  </si>
  <si>
    <t>a)	V[Y]=t^2*V[X1]+(1-t)^2*V[X2]+2t*(1-t)Cov(X1,X2)=t^2*1+(1-t)^2*2-2*(1-t)=5t^2-6t+2 (3 points)
b)	Der Minimierer von V[Y] ergibt sich aus der Nullstelle seiner Ableitung: 10t-6, deren Nullstelle t=6/10=0,6 ist (3 Punkte)
c)	Der Mindestwert von V[Y] ist 5*0,6^2-6*0,6+2=0,2 (2 Punkte)</t>
  </si>
  <si>
    <t>X1 und X2 seien zwei positive unabhängige Zufallsvariablen mit den Mitteln E[X1]=10 bzw. E[X2] und den Varianzen V[X1]=V[X2]=1.
Verwenden Sie die Linearisierung, um die Varianz von Y=log(X1)+log(X2) zu approximieren.</t>
  </si>
  <si>
    <t>Var[Y] ist ungefähr gleich A*S*A^T, wobei S=((1,0),(0,1) und A die partiellen Ableitungen von Y enthält, die bei den Erwartungswerten X1→E[X1] und X2→E[X2] ausgewertet werden. Die partiellen Ableitungen von Y sind dY/dX1=1/X1 und dY/dX2=1/X2. (2 Punkte) Daher ist A=(1/10,1/20) (3 Punkte) und somit ist Var[Y] ungefähr gleich (1/10,1/20)*S* ((1/10),(1/20))=1/100+1/400=1/80 (3 Punkte).</t>
  </si>
  <si>
    <t>X1 und X2 seien zwei positive Zufallsvariablen mit Mittelwerten E[X1]=10 bzw. E[X2] und Varianzen V[X1]=V[X2]=2. Die Kovarianz von X1 und X2 ist Cov(X1,X2)=-1.
Verwenden Sie die Linearisierung, um die Varianz von Y=log(X1+X2) zu approximieren.</t>
  </si>
  <si>
    <t>Var[Y] ist ungefähr gleich A*S*A^T, wobei S=((2,-1),(-1,2) und A die partiellen Ableitungen von Y enthält, die bei den Erwartungswerten X1→E[X1] und X2→E[X2] ausgewertet werden. Die partiellen Ableitungen von Y sind 1/(X1+X2) für dY/dX1 und dY/dX2. (2 Punkte) Daher ist A=(1/30,1/30) (3 Punkte) und somit ist Var[Y] ungefähr gleich (1/30,1/30)*S*((1/30),(1/30))=1/450 (3 Punkte).</t>
  </si>
  <si>
    <t>X1 und X2 sind unabhängige Zufallsvariablen mit den Mitteln E[X1]=10, E[X2]=20 und den Varianzen V[X1]=1 und V[X2]=2. Es sei Y1=X1*X2 und Y2=X1.
Die Linearisierung liefert eine Formel zur Approximation der Varianz-Kovarianz-Matrix von Y=(Y1,Y2) als A*S*A^T.
a)	Schreiben Sie S
b)	A aufschreiben
c)	Ermitteln Sie die ungefähre Varianz-Kovarianz-Matrix von Y.
d)	Verwenden Sie das Ergebnis von c, um die ungefähre Kovarianz von Y1, Y2 aufzuschreiben.</t>
  </si>
  <si>
    <t>a)	S=((1,0),(0,2)) (2 Punkte)
b)	Die Matrix A enthält die partiellen Ableitungen von Y, ausgewertet nach den Mittelwerten X1→E[X1] und X2→E[X2]. Die Matrix der partiellen Ableitungen ist ((X2, X1),(1,0)), also A=((20,10),(1,0)). (3 Punkte)
c)	A*S*A^T = ((600,20),(20,1). (3 Punkte)
d)	20 (2 Punkte)</t>
  </si>
  <si>
    <t>X1 und X2 sind Zufallsvariablen mit den Mitteln E[X1]=10, E[X2]=20 und den Varianzen V[X1]=1 und V[X2]=2 sowie der Kovarianz Cov(X1,X2)=-1. Es sei Y1=X1*X2 und Y2=X1. Die Linearisierung liefert eine Formel zur Approximation der Varianz-Kovarianz-Matrix von Y=(Y1,Y2) als A*S*A^T.
a)	Schreiben Sie S
b)	A aufschreiben
c)	Ermitteln Sie die ungefähre Varianz-Kovarianz-Matrix von Y.
d)	Verwenden Sie das Ergebnis von c, um die ungefähre Kovarianz von Y1, Y2 aufzuschreiben.</t>
  </si>
  <si>
    <t>a)	S=((1,-1),(-1,2)) (2 Punkte)
b)	Die Matrix A enthält die partiellen Ableitungen von Y, ausgewertet nach den Mittelwerten X1→E[X1] und X2→E[X2]. Die Matrix der partiellen Ableitungen ist ((X2, X1),(1,0)), also A=((20,10),(1,0)). (3 Punkte)
c)	A*S*A^T = ((200,10),(10,1). (3 Punkte)
d)	10 (2 Punkte)</t>
  </si>
  <si>
    <t>X1, X2 und X3 sind unabhängige Zufallsvariablen mit den Mitteln E[X1]=10, E[X2]=20, E[X3]=30 und den Varianzen V[X1]=1, V[X2]=2, Var[X3]=3. Es sei Y1=X1*X2*X3 und Y2=X1*X2 und Y3=X3.
Die Linearisierung liefert eine Formel zur Approximation der Varianz-Kovarianz-Matrix von Y= (Y1,Y2,Y3) als A*S*A^T.
a)	Schreiben Sie S
b)	A aufschreiben
c)	Ermitteln Sie die ungefähre Varianz-Kovarianz-Matrix von Y.
d)	Verwenden Sie das Ergebnis von c, um die ungefähre Kovarianz von Y1, Y3 aufzuschreiben.</t>
  </si>
  <si>
    <t>a)	S=((1,0,0),(0,2,0),(0,0,3)) (2 Punkte)
b)	Die Matrix A enthält die partiellen Ableitungen von Y, die mit den Mitteln X1→E[X1], X2→E[X2] und X3→E[X3] bewertet werden.
Die Matrix der partiellen Ableitungen ist ((X2*X3, X1*X3, X1*X2),(X2,X1,0),(0,0,1)) also A=((600,300, 200),(20,10,0),(0,0,1)). (3 Punkte)
c)	A*S*A^T = ((660000,18000,600),(18000,600,0),(600,0,3)). (3 Punkte)
d)	600 (2 Punkte)</t>
  </si>
  <si>
    <t>X sei eine Zufallsvariable mit E[X]=10, E[X^2]=104 und E[X^3]=1120, E[X^4]=12448
a)	Berechnen Sie die genaue Kovarianz zwischen X und X^2: Cov(X,X^2)
b)	Verwenden Sie die Linearisierung, um Cov(X,X^2) zu approximieren. Tipp: Setzen Sie Y1=X und Y2=X^2 und verwenden Sie die Matrixformel, um die Varianz-Kovarianz-Matrix von Y=(Y1,Y2) zu approximieren. Wie hoch ist der relative Fehler bei der Verwendung der Linearisierung?
c)	Berechnen Sie die genaue Kovarianz zwischen X und X^3: Cov(X,X^3).
d)	Verwenden Sie die Linearisierung, um Cov(X,X^3) zu approximieren. Wie groß ist der relative Fehler bei der Verwendung der Linearisierung?</t>
  </si>
  <si>
    <t>Es wird mit zwei Würfeln gewürfelt.
Wie hoch ist die bedingte Wahrscheinlichkeit, dass beide Würfel eine 4 ergeben, wenn bekannt ist, dass die Summe der Punkte durch 4 teilbar ist?</t>
  </si>
  <si>
    <t>1. A∩B steht für den Fall, dass beide Würfel eine 4 ergeben. Dann gibt es nur ein Element im Stichprobenraum A∩B
= {4,4). (2 Punkte). 2. Wenn B das Ereignis darstellt, dass die Summe der Punkte durch 4 teilbar ist, dann ist der Ereignisraum a entsprechend B {(1,3),(3,1),(2,2),(4,4),(6,6)}. ( 2 Punkte). 3. Bedingte Wahrscheinlichkeit P(A/B) = 1/5 ( 2 Punkte)</t>
  </si>
  <si>
    <t>Wenn A und B zwei Ereignisse sind, für die gilt: P(A) = 0,4, P(B) = 0,8 und P(BIA) = 0,6, wie groß ist dann die bedingte Wahrscheinlichkeit P(AIB)?</t>
  </si>
  <si>
    <t>Gegeben P(BIA) = P(A∩B)/ P(A). Setzt man die Werte ein, erhält man P(A∩B) = 0,6 * 0,4 = 0,24 (3 Punkte). Wir wissen, dass P(A∩B) = P(B) * P(AIB). Das heißt, P(AIB = P(A∩B)/ P(B) = 0,24/0,80 = 0,30 (3 Punkte)</t>
  </si>
  <si>
    <t>Der Erhebung zufolge beträgt die Wahrscheinlichkeit, dass eine Familie zwei Häuser besitzt, wenn ihr Jahreseinkommen über 60000 $ liegt, 0,7. Von den befragten Haushalten hatten 60 % ein Einkommen von über 60000 $ und 50 % besaßen zwei Häuser. Wie hoch ist die Wahrscheinlichkeit, dass die Familie zwei Häuser besitzt und ein Jahreseinkommen von über 60000 $ hat?
Runden Sie die Antwort auf zwei Dezimalstellen.</t>
  </si>
  <si>
    <t>1. I steht für das Ereignis, dass das Jahreseinkommen der Familie größer als 60000 $ ist, und H steht für das Ereignis, dass sie zwei Häuser hat. Dann ist P(I) = 0,60 und P(H/I) = 0,70 (3 Punkte). 2. Wir müssen die Wahrscheinlichkeit finden, dass P(I∩H), die gegeben ist als P(I) * P(H/I) = 0,6 * 0,7 = 0,42 (3 Punkte)</t>
  </si>
  <si>
    <t>P(A) steht für die Wahrscheinlichkeit, dass ein Mitarbeiter der Universität einen Doktortitel hat, und beträgt 60%. B steht für das Ereignis, dass der Mitarbeiter im Verkauf tätig ist. Die Wahrscheinlichkeit, dass ein Mitarbeiter mit einem PHD-Abschluss im Vertrieb tätig ist, beträgt 10 %. Von den Mitarbeitern ohne Doktortitel sind 80 % im Vertrieb tätig.
Wie groß ist die Wahrscheinlichkeit, dass der zufällig ausgewählte Mitarbeiter im Verkauf tätig ist?
(Anmerkung: Ac steht für das komplementäre Ereignis von A) Runden Sie die Antwort auf zwei Dezimalstellen.</t>
  </si>
  <si>
    <t>Aus den Angaben lässt sich ableiten, dass P(A) = 0,60. P(B/A) = 0,10 und P(B/Ac) = 0,80. ( 2 Punkte). Die Wahrscheinlichkeit, dass ein zufällig ausgewählter Mitarbeiter im Verkauf tätig ist, ist gegeben durch P(B) = P(A ∩ B) + P(Ac ∩ B) = P(A) * P(B/A) + P(Ac) * P(B/Ac) = 0,6 * 0,1 + (1-0,6)*0,80 = 0,38 (4 Punkte)</t>
  </si>
  <si>
    <t>1. Die Würfe der beiden Würfel sind unabhängig voneinander. (2 Punkte). 2. Die Wahrscheinlichkeit, beim ersten Wurf eine 2 zu erhalten, ist 1/6. (2 Punkte) . 3. Die Wahrscheinlichkeit, beim zweiten Wurf eine 5 zu erhalten, beträgt 1/6. (2 Punkte). 4. Da beide Ereignisse unabhängig voneinander sind, ist die Wahrscheinlichkeit, beim ersten Wurf eine 2 und beim zweiten Wurf eine 5 zu erhalten, = 1/6 * 1/6 = 1/36 (2 Punkte)</t>
  </si>
  <si>
    <t>Ein Beutel enthält 20 Lose, die von 1 bis 20 nummeriert sind. Zwei Lose werden nacheinander ersatzlos gezogen.
Wie groß ist die Wahrscheinlichkeit, dass auf beiden Karten gerade Zahlen stehen?</t>
  </si>
  <si>
    <t>Es gibt 10 gerade Zahlen von 1 bis 20. A steht für das Ereignis, dass die erste Ziehung eine gerade Zahl hat, und B für das Ereignis, dass die zweite Ziehung eine gerade Zahl hat. Dann ist P(A) = 10/20 (2,5 Punkte) und P(B) = 9/19 (2,5 Punkte). Die erforderliche Wahrscheinlichkeit ist gegeben durch P(A∩B) = P(A) * P(BIA) = 10/20 * 9/19 = 1/2 * 9/19 = 1/38 (3 Punkte)</t>
  </si>
  <si>
    <t>P(A) steht für die Wahrscheinlichkeit, dass ein Mitarbeiter der Universität einen Doktortitel hat, und beträgt 60%. B steht für das Ereignis, dass der Mitarbeiter im Verkauf tätig ist. Die Wahrscheinlichkeit, dass ein Mitarbeiter mit einem PHD-Abschluss im Vertrieb tätig ist, beträgt 10 %. Von den Mitarbeitern ohne Doktortitel sind 80 % im Vertrieb tätig. Wie hoch ist die Wahrscheinlichkeit, dass ein zufällig ausgewählter Mitarbeiter weder im Vertrieb tätig ist noch einen Doktortitel hat? (Anmerkung: Ac steht für das komplementäre Ereignis von A) Runden Sie die Antwort auf zwei Dezimalstellen.</t>
  </si>
  <si>
    <t>Die erforderliche Wahrscheinlichkeit ist gegeben durch P(Ac ∩ Bc) = 1-P(AUB) (2 Punkte) = 1 -(P(A) + P(B) - P(A ∩ B) (3 Punkte). Setzt man die Werte in die obige Formel ein, erhält man P(Ac ∩ Bc) = 1 -(0,60 + 0,38 - 0,60*0,10) =
0,08 (3 Punkte)</t>
  </si>
  <si>
    <t>Geben Sie die Kernel-Dichte-Schätzung der Beispieldaten {1,3,5,7,5} unter Verwendung des Gauß-Kernels mit der Fenstergröße h=1 an.</t>
  </si>
  <si>
    <t>Die Formel für die Kernel-Dichte-Schätzung lautet: (1/nh) * ∑(1/sqrt(2∏) * exp(-)((x-xi)^2/2*h^2)) (2 Punkte), wobei n für die Anzahl der Stichproben und h für die Bandbreite oder Fenstergröße steht. (3 Punkte). Setzt man die Werte in die Formel ein, erhält man: (1/5*1) * (1/sqrt(2∏)) [(exp(-)((x-1)*2)/2) + (exp(-)((x-3)*2)/3) + (exp(-)
((x-5)*2)/5) + (exp(-)((x-7)*2)/7) + (exp(-)((x-5)*2)/5)] (3 Punkte)</t>
  </si>
  <si>
    <t>1.	Die Würfe der beiden Würfel sind unabhängig voneinander. (2 Punkte) . 2 Die Wahrscheinlichkeit, beim ersten Wurf eine 2 zu erhalten, ist 1/6. (2 Punkte) . 3. Die Wahrscheinlichkeit, beim zweiten Wurf eine 5 zu erhalten, ist 1/6. (2 Punkte) . 4. 3. Wahrscheinlichkeit, beim zweiten Wurf keine 5 zu erhalten = 1- 1/6 = 5/6. (2 Punkte). 5. Da beide Ereignisse unabhängig voneinander sind, ist die Wahrscheinlichkeit, beim ersten Wurf eine 2 zu erhalten und beim zweiten Wurf keine 5 zu bekommen = 1/6 * 5/6 = 5/36 ( 2 Punkte)</t>
  </si>
  <si>
    <t>1.	E1 = Ereignis, dass der Ingenieur Baumaterial von guter Qualität verwendet hat. E2 = der Fall, dass der Ingenieur kein hochwertiges Baumaterial verwendet hat. E = die Brücke ist eingestürzt. Dann erhalten wir P(E1) = 0,6. (1 Punkt) . P(E/E1) = 0,4. (1 Punkt) . P(E2) = 1 - P(E1) = 1 - 0,6 = 0,4. (1 Punkt) P(E/E2) = 0,7. (1 Punkt).
2.	P(E) = P(E1)*P(E/E1) + P(E2)*P(E/E2) = 0,6 * 0,4 + 0,4 * 0,7 = 0,52. (3 Punkte).
3.	Unter Verwendung des Satzes von Baye ergibt sich die erforderliche Wahrscheinlichkeit als P(E1/E) = P(E1) * P(E/E1) / P(E) = 0,6 *
0,4 / 0,52 = 6/13 (3 Punkte)</t>
  </si>
  <si>
    <t>Ein Beutel enthält 21 Lose, die von 1 bis 21 nummeriert sind. Ein Los wird ersatzweise gezogen, und dann wird ein zweites gezogen.
Wie hoch ist die Wahrscheinlichkeit, dass a) das erste gezogene Los gerade und das zweite ungerade ist, b) das erste Los ungerade und das zweite gerade ist. Berechnen Sie auch für a) und b), wie sich Ihr Ergebnis verändert, wenn das erste gezogene Los nicht ersetzt wird.</t>
  </si>
  <si>
    <t>Bezeichnen Sie mit A das Ereignis, bei der ersten Ziehung ein Los mit gerader Nummer zu erhalten, und mit B das Ereignis, bei der zweiten Ziehung ein Los mit ungerader Nummer zu erhalten. Da das gezogene Los ersetzt wird, sind die Ereignisse A und B unabhängig. P(A) = 10/21 und P(B) = 11/21. (2 Punkte). Unter Verwendung der obigen Informationen a) P(A ∩ B) = P(A) * P(B) = 10/21 * 11/21 = 110/441. (2 Punkte). Wenn das erste gezogene Los nicht ersetzt wird, sind die Ereignisse nicht unabhängig. In diesem Fall ist P(A ∩ B) = P(A) * P(B/A) = 10/21 * 11/20 = 110/420 = 11/42. (2 Punkte).
b) P(B ∩ A) = P(B) * P(A) = 11/21 * 10/21 = 110/441. (2 Punkte). Wenn das erste gezogene Los nicht ersetzt wird, sind die Ereignisse nicht unabhängig. In diesem Fall ist P(B ∩ A) = P(B) * P(A/B) = 11/21 * 10/20 = 110/420 = 11/42.(2 Punkte).</t>
  </si>
  <si>
    <t>A sagt in drei von fünf Fällen die Wahrheit. Ein Würfel wird geworfen und A berichtet, dass es eine Sechs ist. Wie hoch ist die Wahrscheinlichkeit, dass es sich tatsächlich um eine Sechs handelt? (Hinweis: Die Ereignisse sind definiert als E1: A sagt die Wahrheit, E2: A lügt, E = A meldet eine Sechs).</t>
  </si>
  <si>
    <t>Aus den gegebenen Informationen: P(E1) = 3/5 (1 Punkt). P(E2) = 2/5 (1 Punkt). P(E/E1) = 1/6 (1 Punkt). P(E/E2)
= 5/6 (1 Punkt). Die geforderte Wahrscheinlichkeit, dass es sich tatsächlich um eine Sechs handelt, ist mit Hilfe des Satzes von Baye gegeben durch = P(E1/E) = (P(E1) * P(E/E1)) / ((P(E1) * P(E/E1) + P(E2) * P(E/E2)) (3 Punkte). Setzt man die Werte ein, erhält man P(E1/E) = (3/5 * 1/6) / ((3/5 * 1/6) + (2/5 * 5/6)) = 0,23 (3 Punkte)</t>
  </si>
  <si>
    <t>a)	Der Standardfehler (SE) ergibt sich aus der Formel SE = Standardabweichung / sqrt(Stichprobenumfang). (3 Punkte)
b)	Setzt man die in der obigen Formel angegebenen Werte ein, erhält man SE = 30 / sqrt(25), was 6 ergibt (3 Punkte)</t>
  </si>
  <si>
    <t>Wie lautet die Formel für die Teststatistik des t-Tests für eine Stichprobe? Angenommen, alle Bedingungen sind erfüllt: Wie hoch ist der Wert der Teststatistik bei einem Stichprobenumfang von 16, einer Standardabweichung von 2, einem Stichprobenmittelwert von 28 und einem hypothetischen Mittelwert von 25?</t>
  </si>
  <si>
    <t>Der Wert der Teststatistik ergibt sich aus der Formel: Teststatistik = (Stichprobenmittelwert - hypothetischer Populationsmittelwert) / (Standardabweichung / sqrt(Stichprobenumfang)). (3 Punkte)
Setzt man die Werte in die obige Formel ein, so ergibt sich: Teststatistik = (28 - 25) / (2 / sqrt(16)), also 6. (3 Punkte)</t>
  </si>
  <si>
    <t>Nennen und erläutern Sie die Komponenten der Teststatistik für den Chi-Quadrat-Test der Anpassungsgüte?</t>
  </si>
  <si>
    <t>Die Teststatistik ist definiert als ∑ ((Oi - Ei)^2 / Ei) für alle i=1, 2, 3...bis zu n. (2 Punkte). Hier stehen Oi und Ei für die beobachtete bzw. erwartete Anzahl für den i-ten Datensatz. (3 Punkte) Die Anzahl der Datensätze wird durch "n" dargestellt. (1 Punkt)</t>
  </si>
  <si>
    <t>Der Freiheitsgrad für einen Chi-Quadrat-Test ergibt sich aus der Formel (Anzahl der Spalten -1)* (Anzahl der Zeilen - 1). (2 Punkte). In diesen Daten gibt es zwei Spalten und sechs Zeilen. (1 Punkt). S ist der Freiheitsgrad
(2-1)*(6-1), was gleich 5 ist. (3 Punkte)</t>
  </si>
  <si>
    <t>Sie möchten die Hypothese testen, dass das Durchschnittsgehalt der Angestellten in einer Funktion $50000 beträgt. Sie wählen eine Zufallsstichprobe von 10 Mitarbeitern aus. Wie groß ist bei einem Signifikanzniveau von 99 % der Verwerfungsbereich für die Alternativhypothese Hi: μ &gt; 50000. (Hinweis: Die Nullhypothese lautet Ho: μ = 50000.)
Runden Sie die Antwort auf zwei Dezimalstellen.</t>
  </si>
  <si>
    <t>Der Cutoff-Wert "Uc" muss P(U&gt;Uc) = alpha = 1-99% = 0,01 erfüllen. (2 Punkte). Der Freiheitsgrad = n
-1 = 10 - 1 =9. (2 Punkte). Der Wert der t-Statistik für 9 Freiheitsgrade bei einem Signifikanzniveau von 99% beträgt 2,82. (2 Punkte). Der Verwerfungsbereich ist also (2,82, unendlich) ( 2 Punkte)</t>
  </si>
  <si>
    <t>Nennen und beschreiben Sie die vier Paradigmen der Hypothesentests, die zur Bewertung der statistischen Signifikanz der beobachteten Daten in Bezug auf ein Paar konkurrierender Hypothesen verwendet werden.</t>
  </si>
  <si>
    <t>1.	Der erste Teil besteht darin, die Hypothese aufzustellen. (2 Punkte)
2.	Legen Sie das Signifikanzniveau und die Teststatistik fest. ( 2 Punkte)
3.	Berechnen Sie den beobachteten Wert der Teststatistik anhand der Stichprobendaten. (2 Punkte)
4.	Bewerten Sie die Hypothese, indem Sie den beobachteten Wert der Teststatistik mit dem Verwerfungsbereich vergleichen. (2 Punkte)</t>
  </si>
  <si>
    <t>Die Verteilung der Anzahl der Kunden, die von Montag bis Samstag in ein Einzelhandelsgeschäft kamen, variiert von Tag zu Tag. Es gibt zwei Spalten, eine für den Wochentag, die andere für die Anzahl der Kunden. Die Daten lauten wie folgt: Montag: 1200; Dienstag: 1230; Mittwoch: 1180; Donnerstag: 1220; Freitag: 1290; Samstag: Sie wurden gebeten, einen Chi-Quadrat-Anpassungstest durchzuführen, um zu prüfen, ob die Verteilung gleichmäßig ist. Formulieren Sie die a) Nullhypothese, b) Alternativhypothese, c) Freiheitsgrad und d) die erwartete Häufigkeit der Kundenbesuche an jedem der sechs Tage?</t>
  </si>
  <si>
    <t>a)	Nullhypothese: Die Verteilung der Kundenbesuche ist an allen Wochentagen gleich. (2 Punkte)
b)	Alternative Hypothese: Die Verteilung der Kundenbesuche ist von Tag zu Tag unterschiedlich. (2 Punkte)
c)	Freiheitsgrade = (2-1)*(6-1) = 5 (1 Punkt), und
d)	Die erwartete Häufigkeit an jedem Tag wird als (1200+1230+1180+1220+1290+1300)/6 angegeben. Dies ergibt 7440/6, was 1240 (3 Punkte) entspricht.</t>
  </si>
  <si>
    <t>a)	Nullhypothese: Die Verteilung der Fachpräferenzen ist bei allen Schülern gleich. (2 Punkte)
b)	Alternative Hypothese: Die Verteilung der Fachpräferenzen ist bei den Schülern unterschiedlich. (2 Punkte)
c)	Freiheitsgrade = (2-1)*(41-1) = 3 (1 Punkt), und
c) Erwartete Häufigkeit für Geschichte: 10% * 300 = 30; Erwartete Häufigkeit für Mathematik: 20% * 300 = 60;
Erwartete Häufigkeit für Englisch: 30% * 300 = 90; und erwartete Häufigkeit für Hindi: 40% * 300 = 120 (3 Punkte)</t>
  </si>
  <si>
    <t>1.	Erwarteter Wert = (1200+1230+1180+1220+1290+1320)/6 = 1240 (2 Punkte)
2.	Anzahl der Freiheitsgrade = 6-1=5 (1 Punkt).
3.	Chi-Quadrat berechnet = ((1200-1240)^2/1240) + ((1230-1240)^2/1240) + ((1180-1240)^2/1240) + ((1220-1240)^2/1240) + ((1290-1240)^2/1240) + ((1320-1240)^2/1240). Dies ergibt 11,78. (3
Punkte).
4.	Der tabellarische Wert des Chi-Quadrat bei einem Signifikanzniveau von 5 % und 5 Freiheitsgraden beträgt 11,07 (1 Punkt).
5.	Schlussfolgerung: Da der berechnete Wert 11,78 größer ist als der tabellierte Wert 11,07, ist er signifikant und die Nullhypothese kann verworfen werden. Daraus schließen wir, dass die Anzahl der Kundenbesuche vom Wochentag abhängt, bei einem Signifikanzniveau von 5% (3 Punkte)</t>
  </si>
  <si>
    <t>1.	Erwartete Häufigkeit für Geschichte: 10% * 300 = 30; Erwartete Häufigkeit für Mathematik: 20% * 300 = 60;
Erwartete Häufigkeit für Englisch: 30% * 300 = 90; und erwartete Häufigkeit für Hindi: 40% * 300 = 120 (3 Punkte)
2.	Anzahl der Freiheitsgrade = 4-1=3 (1 Punkt).
3.	Chi-Quadrat berechnet = ((40-30)^2/30) + ((50-60)^2/60) + ((100-90)^2/90) + ((110-120)^2/120). Daraus ergibt sich 6,99. (3 Punkte).
4.	Der tabellarische Wert des Chi-Quadrat bei 5 % Signifikanzniveau und 3 Freiheitsgraden beträgt 7,82. (1 Punkt).
5.	Schlussfolgerung: Da der berechnete Wert 6,99 kleiner ist als der tabellierte Wert 7,82, ist er nicht signifikant und die Nullhypothese wird akzeptiert. Daraus schließen wir, dass die Verteilung der Fächerwahl unter den Schülern gleichmäßig ist. (2 Punkte)</t>
  </si>
  <si>
    <t>Aus den bereitgestellten Informationen ergibt sich: 1) Stichprobenmittelwert von Produkt A = 4,5, 2) Stichprobenmittelwert von Produkt B
= 4,3, 3) Stichprobenumfang von Produkt A = 20, 4) Stichprobenumfang von Produkt B = 24, 5) Varianz von Produkt A = 4,
6) Varianz von Produkt B = 9. (2 Punkte). Anhand der obigen Informationen berechnen wir die i) gepoolte Varianz
= ((18-1)*4+(14-1)*9)/(18+14-2) = 185/ 30 = 6,16. (3 Punkte)
Die Teststatistik wird angegeben als = (4,5-4,3)/(sqrt(30)*sqrt(1/18 + 1/14)). Dies ergibt 0,2/1,95, was gleich 0,10 ist.
Anzahl der Freiheitsgrade = 18 + 14 -2 = 30. (3 Punkte)
Der Grenzwert für 30 Freiheitsgrade bei einem Signifikanzniveau von 1 % beträgt 2,46.
Schlussfolgerung: Da der beobachtete Wert kleiner ist als der tabellierte Wert, gilt die Nullhypothese. (2 Punkte)</t>
  </si>
  <si>
    <t>Sie möchten testen, ob die Noten der Schüler pro hundert Punkte in den beiden Schulen A und B auf dem Signifikanzniveau von 1 % unterschiedlich sind. Die folgenden Daten sind gegeben: Je 16 Stichproben von Schule A und B wurden zufällig ausgewählt. Der Mittelwert der Stichprobe beträgt 78 für A und 71 für B. Die Varianz der Stichprobe für A und B beträgt 16 und 9. (Hinweis: Der Cutoff-Wert ist 2,5)
Runden Sie die Antwort auf eine Dezimalstelle.</t>
  </si>
  <si>
    <t>Aus den Angaben ergibt sich: 1) Stichprobenmittelwert von Schule A = 78, 2) Stichprobenmittelwert von Schule B = 71, 3) Stichprobengröße von Schule A = 16, 4) Stichprobengröße von Schule B = 16, 5) Varianz von Schule A = 16, 6) Varianz von Schule B = 9. (2 Punkte).
Anhand der obigen Informationen berechnen wir die gepoolte Varianz = ((16-1)*16+(16-1)*9)/(16+16-2) = 12,5 (3 Punkte)
Die Teststatistik wird angegeben als = (78-71)/(sqrt(12.5)*sqrt(1/16 + 1/16)). Dies ergibt 5,6. Freiheitsgrade = 16 + 16 -2 = 30. (3 Punkte)
Der Grenzwert für 30 Freiheitsgrade bei einem Signifikanzniveau von 1 % beträgt 2,5.
Schlussfolgerung: Da der beobachtete Wert signifikant höher ist als der Tabellenwert, wird die Nullhypothese bei einem Signifikanzniveau von 1 % verworfen. (2 Punkte)</t>
  </si>
  <si>
    <t>ja</t>
  </si>
  <si>
    <t>Nach den Baye'schen Risikokriterien ist der erwartete Verlust für die Entscheidung d1 = E(L(d1) = 0,6 * 20 + 0,4 * 10 = 16. (2 Punkte). Analog dazu ist der erwartete Verlust für die Entscheidung d2 = E(L(d2) = 0,6 * 10 + 0,4 * 30 = 18. (2 Punkte). Vergleicht man die beiden erwarteten Verluste von d1 und d2, so stellt man fest, dass das Risiko für die Entscheidung d1 geringer ist, so dass nach der Baye'schen Regel d1 die bessere Entscheidung ist. (2 Punkte)</t>
  </si>
  <si>
    <t>Für die Entscheidung d1 beträgt das maximale Bedauern aus den Werten von s1 und s2 10. Für die Entscheidung d2 beträgt das maximale Bedauern für die Werte von s1 und s2 12. (3 Punkte). Im Rahmen des Minimax-Regret-Ansatzes wählen wir das Minimum aus den maximalen Regrets aus. In diesem Fall beträgt das Minimum aus dem Maximum des Bedauerns für d1 und d2 10. Die Entscheidung d1 ist also nach dem Minimax-Kriterium vorzuziehen. (3 Punkte)</t>
  </si>
  <si>
    <t>Die Verlustfunktion nimmt das Paar aus dem wahren Zustand "y" und der Entscheidung "δ". Angesichts der Verlustmatrix kann die Verlustfunktion wie folgt konstruiert werden: a) L(y,δ) = 0, wenn y = δ (1 Punkt), b) L(y,δ) = 1, wenn 0 = y ≠ δ = 1 (1 Punkt), und c) L(y,δ)
= 5, wenn 1 = y ≠ δ = 0 (2 Punkte). Unter Verwendung dieser Verlustfunktion und der gegebenen Verlustmatrix sind die Verlustwerte L(0,0) = L(1,1) = 0; und L(0,1) = 1, und L(1,0) = 5. (2 Punkte).</t>
  </si>
  <si>
    <t>Die Verlustfunktion nimmt das Paar aus wahrem Zustand 'y' und Entscheidung 'δ'. Angesichts der Verlustmatrix können wir die Verlustfunktion wie folgt konstruieren: L(y,δ) = 0, wenn y = δ (2 Punkte), und L(y,δ) = 1, wenn y ≠ δ (2 Punkte). Unter Verwendung dieser Verlustfunktion und der gegebenen Verlustmatrix sind die Verlustwerte L(0,0) = L(1,1) = 0; und L(0,1) = L(1,0) = 1. (2 Punkte).</t>
  </si>
  <si>
    <t>Die Verlustfunktion nimmt das Paar aus wahrem Zustand 'y' und Entscheidung 'δ'. Angesichts der Verlustmatrix können wir die Verlustfunktion wie folgt konstruieren: L(y,δ) = 0, wenn y = δ, und L(y,δ) = 1, wenn y ≠ δ (3 Punkte). Unter Verwendung dieser Verlustfunktion und der gegebenen Verlustmatrix sind die Verlustwerte L(0,0) = L(1,1) = 0; und L(0,1) = L(1,0) = 1. (2 Punkte). Da es 30 Kunden gab, die falsch identifiziert wurden, beträgt der Gesamtverlust für diese 30 Kunden L(1,0) * 10 + L(0,1) * 20 = 1 * 10 + 1 * 20 = 30. (3 Punkte).</t>
  </si>
  <si>
    <t>Die Verlustfunktion nimmt das Paar aus wahrem Zustand 'y' und Entscheidung 'δ'. Angesichts der Verlustmatrix kann die Verlustfunktion wie folgt konstruiert werden: a) L(y,δ) = 0, wenn y = δ, b) L(y,δ) = 1, wenn 0 = y ≠ δ = 1, und c) L(y,δ) = 5, wenn 1 = y ≠ δ = 0 (3 Punkte). Unter Verwendung dieser Verlustfunktion und der gegebenen Verlustmatrix sind die Verlustwerte L(0,0) = L(1,1) = 0; und L(0,1) = 1, und L(1,0) = 5. (2 Punkte). Da es 30 Kunden gab, die falsch identifiziert wurden, beträgt der Gesamtverlust für diese 30 Kunden L(1,0) * 10 + L(0,1) * 20 = 5 * 10 + 1 * 20 = 70. (3 Punkte).</t>
  </si>
  <si>
    <t>Die Ungleichung für eine Überschätzung ist (μ - δ)^2, wobei μ &lt;= δ. Die Ungleichung für eine Unterschätzung ist 100*(μ - δ)^2, wobei μ &gt;= δ. (2 Punkte). Von den fünf Beobachtungen gibt es zwei Datensätze 25 und 30, die eine Unterschätzung darstellen, während die übrigen drei Datensätze 35, 40 und 45 eine Überschätzung darstellen. Unter Verwendung der obigen Verlustfunktion ergibt sich der Wert der Risikoschätzung als = 100*(33-25)^2 + 100*(33-30)^2 + (33-35)^2 + (33-40)^2 + (33- 45)^2 . (3 Punkte). Der Verlustwert beträgt 7497. (3 Punkte)</t>
  </si>
  <si>
    <t>Die Ungleichung für eine Überschätzung ist (μ - δ)^2, wobei μ &lt;= δ. Die Ungleichung für eine Unterschätzung ist 100*(μ - δ)^2, wobei μ &gt;= δ. (3 Punkte). Von den fünf Beobachtungen gibt es zwei Datensätze 25 und 30, die eine Unterschätzung darstellen, während die restlichen drei Datensätze 35, 40 und 45 eine Überschätzung darstellen. Unter Verwendung der obigen Verlustfunktion erhalten wir den Risikoschätzwert als = (100*(33-25)^2/(33^2 + 1)) + (100*(33-30)^2/(33^2 + 1)) + ((33-35)^2/(33^2 + 1)) + ((33-40)^2/(33^2 + 1)) + ((33-45)^2/(33^2 + 1)). (3 Punkte) Der Verlustwert beträgt 6,88 (2 Punkte)</t>
  </si>
  <si>
    <t>Vergleicht man die Kosten für die Entscheidungen d1 und d3 in den verschiedenen Szenarien, so stellt man fest, dass für s1 die Kosten für die Entscheidung d3 13 betragen und damit höher sind als die Kosten für d1, d. h. 10 (2 Punkte). In ähnlicher Weise hat die Entscheidung d3 für s2 Kosten von 17, die höher sind als die Kosten von d1, d.h. 16 (2 Punkte). Für das Szenario s3 schließlich hat die Entscheidung d3 Kosten in Höhe von 13, was größer ist als die Kosten von d1, d.h. 6 (2 Punkte). Wir sehen, dass für jedes Szenario die Kosten für die Entscheidung d3 höher sind als die für die Entscheidung d1 (2 Punkte). Dies bedeutet, dass Entscheidung d3 im Vergleich zu Entscheidung d1 eine schlechtere Wahl ist. Daher kann Entscheidung d3 aus der Betrachtung gestrichen werden. (2 Punkte)</t>
  </si>
  <si>
    <t>Beim Ansatz der Risikominimierung besteht der erste Schritt darin, das maximale Bedauern (Kosten) für jede Entscheidung in allen möglichen Szenarien zu ermitteln. Für die Entscheidung d1 sind die maximalen Kosten max(10,16,6), was 16 ergibt. (2 Punkte). Für die Entscheidung d2 sind die maximalen Kosten max(9,19,14), was 19 ergibt (2 Punkte). Für die Entscheidung d3 sind die maximalen Kosten max(5,23,9), was 23 ergibt (2 Punkte). Bei der Lösung des Minimax-Ansatzes geht es darum, die minimalen Kosten aus dem Maximum der Entscheidungen d1, d2 und d3 auszuwählen. (2 Punkte) In diesem Fall ist das Minimum(16, 19, 23) 16. Die Lösung des Minimax-Ansatzes besteht also darin, die Entscheidung d1 zu wählen. (2 Punkte)</t>
  </si>
  <si>
    <t>Nach den Baye'schen Risikokriterien ist der erwartete Verlust für die Entscheidung d1 = E(L(d1) = 0,5 * 10 + 0,3 * 16 + 0,2 * 6 =
11. (2,5 Punkte). Analog dazu ist der erwartete Verlust für die Entscheidung d2 = E(L(d2) = 0,5 * 9 + 0,3 * 19 + 0,2 * 14 = 13.
(2,5 Punkte). Analog dazu ist der erwartete Verlust für die Entscheidung d3 = E(L(d3) = 0,5 * 5 + 0,3 * 23 + 0,2 * 9 = 11,2. (2,5 Punkte). Vergleicht man die erwarteten Bayes'schen Verluste von d1, d2 und d3, so stellt man fest, dass das Risiko für die Entscheidung d1 geringer ist, so dass nach der Baye'schen Regel d1 die bevorzugte Entscheidung ist. (2,5 Punkte)</t>
  </si>
  <si>
    <t>Berechnung des ersten und zweiten Stichprobenmoments, m1 bzw. m2, des Datensatzes
{1,3,3,4}. Runden Sie Ihre Antwort auf eine Dezimalstelle.</t>
  </si>
  <si>
    <t>m1=2.8
m2=8.8</t>
  </si>
  <si>
    <t>m1=8.8
m2=3</t>
  </si>
  <si>
    <t>m1=3
m2=8.8</t>
  </si>
  <si>
    <t>m1=3
m2=9</t>
  </si>
  <si>
    <t>Wenn X einer Exponentialverteilung mit der Rate r folgt, ist sein Mittelwert 1/r. Angenommen, wir beobachten {3.4,5.5,3.4,0.1} für diese Verteilung.
Wie lautet der Schätzwert der Methode der Momente für r? Runden Sie Ihre Antwort auf eine Dezimalstelle.</t>
  </si>
  <si>
    <t>Wenn X einer Beta-Verteilung mit den Parametern a=2 und der Unbekannten b folgt, ist sein Mittelwert a/(a+b).
Angenommen, wir beobachten {0.5,0.3,0.2,0.3} aus dieser Verteilung. Wie lautet die Schätzung nach der Methode der Momente für b?
Runden Sie Ihre Antwort auf die nächste Zehntelstelle.</t>
  </si>
  <si>
    <t>X1, X2, X3 seien eine Zufallsstichprobe (iid) aus einer Bernoulli(p)-Verteilung mit unbekanntem p.
Welche der folgenden Statistiken sind für die Schätzung von p ausreichend?
1.	U=(X1+X2)/2
2.	U=(X1+X2+X3)/3</t>
  </si>
  <si>
    <t>nur 2</t>
  </si>
  <si>
    <t>nur 1</t>
  </si>
  <si>
    <t>Weder 1 noch 2</t>
  </si>
  <si>
    <t>Sowohl 1 als auch 2</t>
  </si>
  <si>
    <t>Sei {3,4} eine beobachtete Stichprobe aus Exp(r ), einer Exponentialverteilung mit unbekannter Rate r.
Wie lautet die Likelihood-Funktion L(r)?</t>
  </si>
  <si>
    <t>12exp(-7r)</t>
  </si>
  <si>
    <t>–3rlog(3)-4rlog(4)</t>
  </si>
  <si>
    <t>12exp(-12r)</t>
  </si>
  <si>
    <t>3exp(-3)+4exp(-4)</t>
  </si>
  <si>
    <t>Sei {-1,1} eine beobachtete Stichprobe aus N(m,1), einer Gaußschen Verteilung mit unbekanntem Mittelwert m
und Standardabweichung 1.
Wie lautet die Likelihood-Funktion L(m)?</t>
  </si>
  <si>
    <t>1/(2pi) * exp(-0.5m^2)</t>
  </si>
  <si>
    <t>1/sqrt(2pi) * exp(-0.5m^2)</t>
  </si>
  <si>
    <t>1/sqrt(2pi) * exp(-0.5(x-1)^2)+1/sqrt(2pi) * exp(-0.5(x+1)^2)</t>
  </si>
  <si>
    <t>1/(2pi) * exp(-0,5*(m-1)^2-0,5(m+1)^2)</t>
  </si>
  <si>
    <t>Sei {(1,2.5),(2,3),(2,3.5)} eine beobachtete Stichprobe von (x,y).
Angenommen, wir schätzen die Beziehung als f(x)=2x, wie lautet die Summe der quadrierten Residuen unter f?</t>
  </si>
  <si>
    <t>Eine beobachtete Stichprobe {0.2,0.4,0.6} wird aus der Beta(1,b)-Verteilung gezogen.
Wie lautet die Schätzung nach der Methode der Momente für b? Anmerkung: Der Mittelwert von Beta(a,b) ist a/(a+b).</t>
  </si>
  <si>
    <t>Eine beobachtete Stichprobe {1,2,3} wird aus der Exp(r)-Verteilung gezogen, einer Exponentialverteilung mit Satz r.
Wie lautet der Schätzwert der Momentenmethode für r? Anmerkung: Der Mittelwert von Exp(r) ist 1/r.</t>
  </si>
  <si>
    <t>Angenommen, die Stichprobe {0.2,0.4,0.6} wird aus einer Verteilung mit der PDF f(x)=2x gezogen, wenn 0&lt;=x&lt;=1 und ansonsten Null.
Wie hoch ist der Wert der Likelihood-Funktion für diese Stichprobe?</t>
  </si>
  <si>
    <t>Es wird eine Stichprobe von zehn Zahlen beobachtet. Die Summe der Werte in dieser Stichprobe ist 5.
Angenommen, die Stichprobe stammt aus Exp(r), einer Exponentialverteilung mit der Rate r. Wie groß ist die logarithmische Wahrscheinlichkeit dieser Stichprobe?</t>
  </si>
  <si>
    <t>–5r+10log(r)</t>
  </si>
  <si>
    <t>–5r</t>
  </si>
  <si>
    <t>–10r+rlog(r)</t>
  </si>
  <si>
    <t>5log(r)</t>
  </si>
  <si>
    <t>Angenommen, 3.1,3,3.2 sind Jackknife-Schätzungen für einen bestimmten Parameter.
Wie hoch ist der Jacknife-Standardfehler? (auf vier Dezimalstellen runden)</t>
  </si>
  <si>
    <t>Die Likelihood-Funktion einer Poisson(r)-Stichprobe ist gegeben durch L(r) = (1/12)*exp(-3r)*r^6. Was ist die MLE-Schätzung von r?</t>
  </si>
  <si>
    <t>Eine Stichprobe von 10 Zahlen wird aus einer Beta(a,b)-Verteilung mit unbekanntem a und b gezogen.
Die einzelnen Zahlen in der Stichprobe sind nicht angegeben, aber wir wissen, dass die Summe der Zahlen 4 ist und die Summe der Quadrate der Zahlen 2 ist.
Ermitteln Sie die Momentenschätzungen für a und b.
Anmerkung: Wenn X~Beta(a,b), dann ist seine Varianz Var[X]=ab/((a+b)^2*(1+a+b))</t>
  </si>
  <si>
    <t>a=2
b=3</t>
  </si>
  <si>
    <t>a=4
b=10</t>
  </si>
  <si>
    <t>a=4
b=6</t>
  </si>
  <si>
    <t>a=36
b=54</t>
  </si>
  <si>
    <t>Angesichts der beobachteten Daten {(1,1.5),(1,3),(2,4)} betrachten wir zwei Modelle: f(x)=cx und g(x)=2x+a.
Ermitteln Sie die OLS-Schätzungen von c und a und bestimmen Sie, welches der beiden Modelle, f oder g, das bessere ist.</t>
  </si>
  <si>
    <t>c=2.1
a=0.2
g ist besser</t>
  </si>
  <si>
    <t>c=2,6 a=0,4
g ist besser</t>
  </si>
  <si>
    <t>c=2.1
a=0.3
f ist besser</t>
  </si>
  <si>
    <t>c=2.9
a=0.6
f ist besser</t>
  </si>
  <si>
    <t>Eine beobachtete Stichprobe von 100 Zahlen {x1,x2,...,x100} entstammt einer Gaußschen Verteilung mit Mittelwert Null und unbekannte Genauigkeit t (die Genauigkeit ist der Kehrwert der Varianz). Die Summe der Quadrate der Zahlen in der Stichprobe ist ss.
Welche der folgenden Funktionen ist die negative Log-Likelihood-Funktion dieser Stichprobe in Abhängigkeit von t? Beachten Sie, dass K eine Konstante ist, die nicht von t abhängt.</t>
  </si>
  <si>
    <t>ss*t/2-50t+K</t>
  </si>
  <si>
    <t>ss*t^2+K</t>
  </si>
  <si>
    <t>ss*t/2+100/t+K</t>
  </si>
  <si>
    <t>–ss*t/2-50t+K</t>
  </si>
  <si>
    <t>5/3</t>
  </si>
  <si>
    <t>4/3</t>
  </si>
  <si>
    <t>Welche Art von Unsicherheit wird durch das Sammeln von mehr Daten verringert?
1.	Systematisch
2.	Statistische Daten</t>
  </si>
  <si>
    <t>Wie wird die Abhängigkeit zwischen zwei Zufallsvariablen, X und Y, gemessen?</t>
  </si>
  <si>
    <t>Kov(X,Y)</t>
  </si>
  <si>
    <t>Var[X+Y]</t>
  </si>
  <si>
    <t>SD[X+Y]</t>
  </si>
  <si>
    <t>Var[X]+Var[Y]</t>
  </si>
  <si>
    <t>Welche der folgenden Formeln sind korrekt für die Standardabweichung einer Zufallsvariablen X?
1.	SD[X]=E[(X-E[X])^2]
2.	SD[X]=SQRT(E[X^2]-E[X]^2)</t>
  </si>
  <si>
    <t>Angenommen, X und Y sind unabhängige Zufallsvariablen.
Welche der folgenden Aussagen sind richtig? V[...] bezeichnet die Varianz und SD[...] die Standardabweichung.
1.	V[X+Y]=V[X]+V[Y]
2.	SD[X+Y]=SD[X]+SD[Y]</t>
  </si>
  <si>
    <t>Angenommen, X und Y sind unabhängige Zufallsvariablen.
Welche der folgenden Aussagen sind richtig? V[...] bezeichnet die Varianz und SD[...] die Standardabweichung.
1.	V[X-Y]=V[X]+V[Y]
2.	SD[X-Y]=SD[X]-SD[Y]</t>
  </si>
  <si>
    <t>Angenommen, X ist eine Zufallsvariable mit der Varianz V[X]=5.
Was ist die Varianz von V[3X]?</t>
  </si>
  <si>
    <t>Angenommen, X und Y sind unabhängige Zufallsvariablen mit V[X]=V[Y]=1. Wie groß ist V[X+2Y]?</t>
  </si>
  <si>
    <t>X und Y seien Zufallsvariablen mit V[X]=1, V[Y]=2, und V[X+Y]=4.
Was ist Cov(X,Y)?</t>
  </si>
  <si>
    <t>–1</t>
  </si>
  <si>
    <t>–0,5</t>
  </si>
  <si>
    <t>X und Y seien zwei unabhängige Zufallsvariablen mit V[X+Y]=2 und V[X-2Y]=1.
Was ist V[X]?</t>
  </si>
  <si>
    <t>7/3</t>
  </si>
  <si>
    <t>3/7</t>
  </si>
  <si>
    <t>3</t>
  </si>
  <si>
    <t>1/3</t>
  </si>
  <si>
    <t>X1, X2 und X3 seien drei Zufallsvariablen. Die Varianz-Kovarianz-Matrix von X=
(X1,X2,X3) wird mit S bezeichnet.
Wo in S finden Sie Cov(X2,X3)?</t>
  </si>
  <si>
    <t>Zweite Reihe dritte Spalte und dritte Reihe zweite Spalte</t>
  </si>
  <si>
    <t>Nur zweite Zeile dritte Spalte</t>
  </si>
  <si>
    <t>Nur dritte Reihe, zweite Spalte</t>
  </si>
  <si>
    <t>Zweite Reihe dritte Spalte und zweite Reihe zweite Spalte</t>
  </si>
  <si>
    <t>X1, X2 und X3 seien unabhängige Zufallsvariablen mit den Varianzen V[X1]=2, Var[X2]=2, und Var[X3]=4.
Welche der folgenden Angaben sind gleich Var[2X1]?
1.	Var[X1+X2]
2.	Var[2X2]</t>
  </si>
  <si>
    <t xml:space="preserve"> weder 1 noch 2</t>
  </si>
  <si>
    <t>X und Y sind zwei Zufallsvariablen mit Var[X]=1, Var[Y]=2 und Cov(X,Y)=-1.
Welches ist die richtige Reihenfolge von V[X+Y], V[X-Y], V[2X+Y] vom kleinsten zum größten Wert?</t>
  </si>
  <si>
    <t>V[X+Y], V[2X+Y], V[X-Y]</t>
  </si>
  <si>
    <t>V[X-Y], V[X+Y], V[2X+Y]</t>
  </si>
  <si>
    <t>V[X+Y], V[X-Y], V[2X+Y]</t>
  </si>
  <si>
    <t>V[2X+Y], V[X+Y], V[X-Y]</t>
  </si>
  <si>
    <t>X1 und X2 sind zwei Zufallsvariablen mit E[X1]=E[X2]=10, Var[X]=Var[Y]=1 und
Kov(X1,X2)=0,5. Es sei Y1=X1*X2 und Y2=X1.
Verwenden Sie die Linearisierungsmethode, um Cov(Y1,Y2) zu approximieren.</t>
  </si>
  <si>
    <t>X1 und X2 sind zwei Zufallsvariablen mit E[X1]=16,E[X2]=4, Var[X]=Var[Y]=1 und
Cov(X1,X2)=0,5. Es sei Y1=X1/X2 und Y2=X1.
Verwenden Sie die Linearisierungsmethode, um Cov(Y1,Y2) zu approximieren. Runden Sie Ihre Antwort auf zwei Dezimalstellen.</t>
  </si>
  <si>
    <t>–0,25</t>
  </si>
  <si>
    <t>–0,75</t>
  </si>
  <si>
    <t>Welche der folgenden Aussagen zur frequentistischen Statistik trifft zu?</t>
  </si>
  <si>
    <t>In der frequentistischen Statistik geht man davon aus, dass der interessierende Parameter unbekannt, aber deterministisch ist.</t>
  </si>
  <si>
    <t>In der frequentistischen Statistik wird davon ausgegangen, dass der interessierende Parameter durch eine Vorwahrscheinlichkeit gegeben ist.</t>
  </si>
  <si>
    <t>In der frequentistischen Statistik wird davon ausgegangen, dass der interessierende Parameter auf deterministische Weise bekannt ist.</t>
  </si>
  <si>
    <t>In der frequentistischen Statistik wird davon ausgegangen, dass der interessierende Parameter eine Zufallsvariable ist.</t>
  </si>
  <si>
    <t>Wenn A und B zwei Ereignisse sind, dann kann die gemeinsame Wahrscheinlichkeit P(A ∩ B) dargestellt werden als …</t>
  </si>
  <si>
    <t>P(A) + P(Ac) = 1</t>
  </si>
  <si>
    <t>P(A) + P(Ac) &lt; 1</t>
  </si>
  <si>
    <t>P(A) + P(Ac) &gt; 1</t>
  </si>
  <si>
    <t>P(A) + P(Ac) = 0</t>
  </si>
  <si>
    <t>P(B)</t>
  </si>
  <si>
    <t>1-P(B)</t>
  </si>
  <si>
    <t>P(B/A)</t>
  </si>
  <si>
    <t>P(A/B)</t>
  </si>
  <si>
    <t>Welche der folgenden Aussagen zur Prioritätsverteilung ist richtig?
1.	Diese Verteilung ist der Zielparameter von Interesse, der nach der Beobachtung aller Daten festgelegt wird.
2.	Er kodiert unsere Überzeugung über den Parameter von Interesse.</t>
  </si>
  <si>
    <t>Ziel.</t>
  </si>
  <si>
    <t>Beweise.</t>
  </si>
  <si>
    <t>Prior.</t>
  </si>
  <si>
    <t>Statistik.</t>
  </si>
  <si>
    <t>Wie wird die Wahrscheinlichkeitsmenge, die im Nenner der Baye'schen Formel steht genannt?</t>
  </si>
  <si>
    <t>Eines der einfachsten visuellen Hilfsmittel, das wir zur Formgebung einer Verteilung aus einer endlichen Stichprobe verwenden können, ist…</t>
  </si>
  <si>
    <t>Histogramm.</t>
  </si>
  <si>
    <t>Linienplot.</t>
  </si>
  <si>
    <t>Streudiagramm.</t>
  </si>
  <si>
    <t>Heatmap.</t>
  </si>
  <si>
    <t>Welche der folgenden Aussagen zur Bayes'schen Statistik trifft zu?</t>
  </si>
  <si>
    <t>In der Bayes'schen Statistik wird davon ausgegangen, dass der interessierende Parameter eine Zufallsvariable ist.</t>
  </si>
  <si>
    <t>In der Bayes'schen Statistik wird der Maximum-Likelihood-Ansatz gewählt, um die Parameter von
Interesse.</t>
  </si>
  <si>
    <t>In der Bayes'schen Statistik wird die Verteilung des interessierenden Parameters gewählt, die von der
aktuelle Beobachtungsdaten. .</t>
  </si>
  <si>
    <t>In der Bayes'schen Statistik wird davon ausgegangen, dass der interessierende Parameter unbekannt, aber deterministisch ist.</t>
  </si>
  <si>
    <t>P(A∩B) / P(B), sofern P(B) ≠ 0</t>
  </si>
  <si>
    <t>P(A∩B) * P(B)</t>
  </si>
  <si>
    <t>P(A∩B) / P(B), sofern P(B) = 0</t>
  </si>
  <si>
    <t>P(A∩B) / P(A)</t>
  </si>
  <si>
    <t>Welche der folgenden Aussagen ist zutreffend?
1.	Die bedingte Wahrscheinlichkeit ist die gemeinsame Wahrscheinlichkeit geteilt durch die Wahrscheinlichkeit des bedingten Ereignisses.
2.	Die gemeinsame Wahrscheinlichkeit ist das Produkt aus der bedingten Wahrscheinlichkeit mal der Randwahrscheinlichkeit des bedingten Ereignisses.</t>
  </si>
  <si>
    <t>Wenn die Wahrscheinlichkeit, dass es morgen hell ist, 0,6 beträgt, wie hoch ist dann die
Wahrscheinlichkeit, dass es kein heller Tag sein wird? Runden Sie die Antwort auf eine Dezimalstelle.</t>
  </si>
  <si>
    <t>Frühere Wahrscheinlichkeiten im Bayes-Theorem, die mit neuen Informationen aktualisiert werden, heißen …</t>
  </si>
  <si>
    <t>nachträgliche Wahrscheinlichkeiten.</t>
  </si>
  <si>
    <t>vorherige Wahrscheinlichkeiten.</t>
  </si>
  <si>
    <t>unabhängige Wahrscheinlichkeiten.</t>
  </si>
  <si>
    <t>abhängige Wahrscheinlichkeiten.</t>
  </si>
  <si>
    <t>Wenn A und B zwei Ereignisse sind, für die P(A) = 1/9 und P(B) = 0 ist, wie hoch ist dann der Wert von P(A|B)?</t>
  </si>
  <si>
    <t>nicht definiert</t>
  </si>
  <si>
    <t>1/9</t>
  </si>
  <si>
    <t>konjugierte Wahrscheinlichkeiten.</t>
  </si>
  <si>
    <t>Sie möchten den Satz von Bayes verwenden, um die Wahrscheinlichkeit P(A/B) zu berechnen.
Welche der folgenden Informationen benötigen Sie, um diese Aufgabe zu lösen? (Hinweis: Ac steht für das Ereignis, das das Ereignis A ergänzt)</t>
  </si>
  <si>
    <t>P(B) und P(B/A)</t>
  </si>
  <si>
    <t>P(A), P(B) und P(B/A)</t>
  </si>
  <si>
    <t>P(A), P(Ac) und P(B/A)</t>
  </si>
  <si>
    <t>P(A), P(B) und P(B/Ac)</t>
  </si>
  <si>
    <t>Angenommen, A und B sind Ereignisse, für die P(A) = 0,3, P(B) = 0,6 und P(A∩B) = 0,2 gilt, dann ist P(A|B)?</t>
  </si>
  <si>
    <t>2/3</t>
  </si>
  <si>
    <t>1/2</t>
  </si>
  <si>
    <t>3/6</t>
  </si>
  <si>
    <t>Die Prioritätswahrscheinlichkeiten bei der Bayes'schen Schätzung lassen sich in …</t>
  </si>
  <si>
    <t>drei Kategorien.</t>
  </si>
  <si>
    <t>vier Kategorien.</t>
  </si>
  <si>
    <t>eine Kategorie.</t>
  </si>
  <si>
    <t>zwei Kategorien.</t>
  </si>
  <si>
    <t>Welcher der folgenden Punkte gilt als Kernstück der statistischen Inferenz?</t>
  </si>
  <si>
    <t>Hypothesenprüfung</t>
  </si>
  <si>
    <t>Visualisierung</t>
  </si>
  <si>
    <t>Deskriptive Statistik</t>
  </si>
  <si>
    <t>Standardabweichung</t>
  </si>
  <si>
    <t>Was ist ein Fehler vom Typ I?</t>
  </si>
  <si>
    <t>Die Entscheidung, die Nullhypothese zu verwerfen, wenn sie wahr ist.</t>
  </si>
  <si>
    <t>Die Entscheidung, die Nullhypothese zu akzeptieren, wenn sie wahr ist.</t>
  </si>
  <si>
    <t>Die Entscheidung, die Nullhypothese zu akzeptieren, wenn sie falsch ist.</t>
  </si>
  <si>
    <t>Die Entscheidung, die Nullhypothese nicht zu verwerfen, wenn sie falsch ist.</t>
  </si>
  <si>
    <t>α.</t>
  </si>
  <si>
    <t>β.</t>
  </si>
  <si>
    <t>1-β.</t>
  </si>
  <si>
    <t>μ.</t>
  </si>
  <si>
    <t>umgekehrt.</t>
  </si>
  <si>
    <t>exponentiell.</t>
  </si>
  <si>
    <t>linear.</t>
  </si>
  <si>
    <t>quadratisch.</t>
  </si>
  <si>
    <t>Welche der folgenden Aussagen wird akzeptiert, wenn die Nullhypothese falsch ist?</t>
  </si>
  <si>
    <t>Alternative Hypothese</t>
  </si>
  <si>
    <t>Zusammengesetzte Hypothese</t>
  </si>
  <si>
    <t>Einfache Hypothese</t>
  </si>
  <si>
    <t>Statistische Hypothese</t>
  </si>
  <si>
    <t>Welche der folgenden Aussagen zur Teststatistik trifft zu?</t>
  </si>
  <si>
    <t>Die Teststatistik ist die Zufallsvariable, die die Größe der Abweichung von der Norm standardisiert.
Nullhypothese.</t>
  </si>
  <si>
    <t>Die Teststatistik ist ein Parameter, der zur Berechnung der Wahrscheinlichkeit der Ablehnung der Nullhypothese verwendet wird.</t>
  </si>
  <si>
    <t>Die Teststatistik ist der konstante Wert, der die Größe zur Messung der Abweichung vom Nullwert standardisiert.</t>
  </si>
  <si>
    <t>Die für die Teststatistik gewählte Variable hat in der Regel keine bekannte Verteilung.</t>
  </si>
  <si>
    <t>Welcher der folgenden Tests ist ein Beispiel für einen parametrischen Test?</t>
  </si>
  <si>
    <t>t-Test für eine Stichprobe</t>
  </si>
  <si>
    <t>Wilcoxon-Test für eine Stichprobe</t>
  </si>
  <si>
    <t>Chi-Quadrat-Test der Unabhöngigkeit</t>
  </si>
  <si>
    <t>Matt-Whitney-Test</t>
  </si>
  <si>
    <t>n^2.</t>
  </si>
  <si>
    <t>n/2.</t>
  </si>
  <si>
    <t>2n.</t>
  </si>
  <si>
    <t>n.</t>
  </si>
  <si>
    <t>Welche der folgenden Methoden ist eine Anwendung der Hypothesenprüfung?
1.	Marketing und Psychologie
2.	Finanzen und Medizin</t>
  </si>
  <si>
    <t>Welche der folgenden Aussagen zum zweiseitigen Hypothesentest trifft zu?</t>
  </si>
  <si>
    <t>Bei diesem Test gibt die Nullhypothese an, dass der wahre Parameter anders ist als behauptet.</t>
  </si>
  <si>
    <t>Bei diesem Test weist die Nullhypothese auf einen gerichteten Unterschied hin.</t>
  </si>
  <si>
    <t>Bei diesem Test zeigt die Alternativhypothese an, dass der wahre Parameter anders ist als der, der
behauptet.</t>
  </si>
  <si>
    <t>Bei diesem Test weist die Alternativhypothese auf einen gerichteten Unterschied hin.</t>
  </si>
  <si>
    <t>Welche der folgenden Verteilungen wird verwendet, um die Nullhypothese zu akzeptieren oder nicht zu akzeptieren?</t>
  </si>
  <si>
    <t>Chi-Quadrat-Verteilung</t>
  </si>
  <si>
    <t>Poisson-Verteilung</t>
  </si>
  <si>
    <t>Normalverteilung</t>
  </si>
  <si>
    <t>Gaußsche Verteilung</t>
  </si>
  <si>
    <t>n1+n2-2</t>
  </si>
  <si>
    <t>2*(n1+n2)</t>
  </si>
  <si>
    <t>ni+n2+2</t>
  </si>
  <si>
    <t>(ni+n2)/2</t>
  </si>
  <si>
    <t>Sie testen die Differenz zwischen den Mittelwerten zweier verwandter Populationen, dargestellt durch m1 bzw. m2.
Welche der folgenden Hypothesen ist die richtige Nullhypothese?</t>
  </si>
  <si>
    <t>m1-m2 = 0</t>
  </si>
  <si>
    <t>(m1-m2) &gt; 0</t>
  </si>
  <si>
    <t>m1-m2 = 1</t>
  </si>
  <si>
    <t>-1 &lt; (M1-M2) &gt; 1</t>
  </si>
  <si>
    <t>Welche der folgenden Aussagen über das Signifikanzniveau eines Hypothesentests trifft zu?</t>
  </si>
  <si>
    <t>Das Signifikanzniveau eines Hypothesentests ist die mittlere Wahrscheinlichkeit, dass die Nullhypothese fälschlicherweise abgelehnt wird.</t>
  </si>
  <si>
    <t>Das Signifikanzniveau eines Hypothesentests ist die höchste Wahrscheinlichkeit für die korrekte Ablehnung der Nullhypothese.</t>
  </si>
  <si>
    <t>Das Signifikanzniveau eines Hypothesentests ist die höchste Wahrscheinlichkeit, mit der die Nullvariante fälschlicherweise angenommen wird</t>
  </si>
  <si>
    <t>Das Signifikanzniveau eines Hypothesentests ist die höchste Wahrscheinlichkeit, mit der die Nullhypothese fälschlicherweise abgelehnt wird</t>
  </si>
  <si>
    <t>einseitige Hypothese.</t>
  </si>
  <si>
    <t>Alternativehypothese.</t>
  </si>
  <si>
    <t>zweiseitige Hypothese.</t>
  </si>
  <si>
    <t>Nullhypothese.</t>
  </si>
  <si>
    <t>Die geringste Anzahl von Fällen, die in jeder Kategorie für einen Chi-Quadrat-Test auftreten müssen, ist…</t>
  </si>
  <si>
    <t>Wenn "n" und "c" die Anzahl der Zeilen bzw. Spalten in der Kontingenztabelle sind, dann
Welche der folgenden Formeln kann zur Berechnung des Freiheitsgrads bei einem Cis-Quadrat-Test auf Unabhängigkeit verwendet werden?</t>
  </si>
  <si>
    <t>(n-1)*(c-1)</t>
  </si>
  <si>
    <t>n+c-2</t>
  </si>
  <si>
    <t>(n+c)/2</t>
  </si>
  <si>
    <t>n*c</t>
  </si>
  <si>
    <t>Welche der folgenden Aussagen ist beim Vergleich zweier Bevölkerungsanteile eine akzeptable Nullform Hypothese, wenn die Alternativhypothese p1 &lt; p2 lautet?</t>
  </si>
  <si>
    <t>Nullhypothese: p1 = p2</t>
  </si>
  <si>
    <t>Nullhypothese: p1 &gt; p2</t>
  </si>
  <si>
    <t>Nullhypothese: p1 &lt; p2</t>
  </si>
  <si>
    <t>Nullhypothese: p1 ≠ p2</t>
  </si>
  <si>
    <t>Sie möchten die Kundenabwanderung für ein E-Commerce-Unternehmen klassifizieren. Dazu machen Sie eine Entscheidung D auf der Grundlage einer Beobachtung x. 'x' enthält Informationen, auf deren Grundlage die wahre Klassifizierung y vorgenommen wird. Sie wählen y=1, um Abwanderung anzuzeigen, und y=0, um Nicht-Abwanderung anzuzeigen. Welche der folgenden Antworten ist eine korrekte Entscheidungsübereinstimmung?</t>
  </si>
  <si>
    <t>Der Kunde ist abgewandert, und die Entscheidungsfunktion D sagt y=1 voraus.</t>
  </si>
  <si>
    <t>Der Kunde ist abgewandert, und die Entscheidungsfunktion D sagt y=0 voraus.</t>
  </si>
  <si>
    <t>Der Kunde wird nicht abwandern, und die Entscheidungsfunktion D sagt y=1 voraus.</t>
  </si>
  <si>
    <t>Der Kunde ist abgewandert, und die Entscheidungsfunktion D sagt y&lt;1 voraus.</t>
  </si>
  <si>
    <t>Der Kunde ist nicht wechselwillig, und die Entscheidungsfunktion D sagt y=0 voraus.</t>
  </si>
  <si>
    <t>Der Kunde ist nicht wechselwillig, und die Entscheidungsfunktion D sagt y=1 voraus.</t>
  </si>
  <si>
    <t>Welche der folgenden Aussagen über die Verlustfunktion ist richtig?</t>
  </si>
  <si>
    <t>Diese Funktion misst die Qualität einer Entscheidung anhand des wahren Zustands.</t>
  </si>
  <si>
    <t>Diese Funktion misst die Qualität einer Entscheidung anhand des falschen Zustands.</t>
  </si>
  <si>
    <t>Diese Funktion ist ein Maß für die Volatilität der Entscheidung.</t>
  </si>
  <si>
    <t>Diese Funktion misst den Medianwert des Risikos einer Entscheidung.</t>
  </si>
  <si>
    <t>Sie ist eine nicht-negative Funktion.</t>
  </si>
  <si>
    <t>Es ist eine negative Funktion.</t>
  </si>
  <si>
    <t>Sie wird in der Form einer komplexen Zahl ausgedrückt, d. h. a + bi.</t>
  </si>
  <si>
    <t>Sie nimmt nur binäre Werte an, 0 und 1.</t>
  </si>
  <si>
    <t>Wie lässt sich die Güte einer Entscheidungsfunktion quantifizieren?</t>
  </si>
  <si>
    <t>Durch Analyse des Erwartungswertes der Verlustfunktion</t>
  </si>
  <si>
    <t>Durch die Analyse des festen Wertes des Verlustes pro Entscheidung</t>
  </si>
  <si>
    <t>Durch Visualisierung des Verlusthistogramms</t>
  </si>
  <si>
    <t>Durch Simulation der Verlustfunktion und Berechnung der Wahrscheinlichkeiten</t>
  </si>
  <si>
    <t>Die Entscheidungsfunktion, die das Baye'sche Risiko minimiert, heißt…</t>
  </si>
  <si>
    <t>Bayes-Entscheidungsfunktion.</t>
  </si>
  <si>
    <t>Minimimax-Risikofunktion.</t>
  </si>
  <si>
    <t>Zulässige Entscheidungsfunktion.</t>
  </si>
  <si>
    <t>Funktion des maximalen Risikos.</t>
  </si>
  <si>
    <t>Welche der folgenden Aussagen über eine Risikofunktion trifft zu?</t>
  </si>
  <si>
    <t>Es ist der erwartete Verlust für eine gegebene Verlustfunktion und eine gegebene Entscheidungsfunktion.</t>
  </si>
  <si>
    <t>Sie ist die Verlustwahrscheinlichkeit für eine gegebene Verlustfunktion, unabhängig von der Entscheidungsfunktion.</t>
  </si>
  <si>
    <t>Sie ist die Verlustwahrscheinlichkeit für eine bestimmte Verlustfunktion und eine bestimmte Entscheidungsfunktion.</t>
  </si>
  <si>
    <t>Er ist der erwartete Verlust für eine gegebene Verlustfunktion und ist für alle Entscheidungsfunktionen gleich.</t>
  </si>
  <si>
    <t>&lt; 0</t>
  </si>
  <si>
    <t xml:space="preserve"> &gt; 0</t>
  </si>
  <si>
    <t>&lt; 1</t>
  </si>
  <si>
    <t>&gt; 1</t>
  </si>
  <si>
    <t>E[L(y,D(X))]</t>
  </si>
  <si>
    <t>E[L(X,L(Y))]</t>
  </si>
  <si>
    <t>E[D(y,L(X))]</t>
  </si>
  <si>
    <t>E[D(y)] * L(X)</t>
  </si>
  <si>
    <t>Welche der folgenden Aussagen ist zutreffend?
1.	Das maximale Risiko ist das Maximum der Risikofunktion über alle möglichen Werte des wahren Zustands.
2.	Die Minimax-Risikofunktion wird verwendet, wenn für jede Entscheidungsfunktion das durchschnittliche Risiko über alle Werte des wahren Zustands berechnet wird.</t>
  </si>
  <si>
    <t>A: gewählte Entscheidungsfunktion,
B: wahrer Zustand</t>
  </si>
  <si>
    <t>A: Standardabweichung,
B: falscher Zustand</t>
  </si>
  <si>
    <t>A: Standardabweichung,
B: wahrer Zustand</t>
  </si>
  <si>
    <t>A: gewählte Entscheidungsfunktion,
B: falscher Zustand</t>
  </si>
  <si>
    <t>Sie möchten die Kundenabwanderung für ein E-Commerce-Unternehmen klassifizieren. Dazu machen Sie eine Entscheidung D auf der Grundlage einer Beobachtung x. 'x' enthält Informationen, auf deren Grundlage die wahre Klassifizierung y vorgenommen wird. Sie wählen y=1, um Abwanderung anzuzeigen und y=0, um Nicht-Abwanderung anzuzeigen. Welche der folgenden Aussagen könnte eine korrekte Verlustfunktion für diesen Fall sein?</t>
  </si>
  <si>
    <t>L(y,D) = 0, wenn y=D, und L(y,D) = 1, wenn y≠D</t>
  </si>
  <si>
    <t>L(y,D) = 0, wenn y=D, und L(y,D) &lt; 0, wenn y≠D</t>
  </si>
  <si>
    <t>L(y,D) = 1, wenn y=D, und L(y,D) = 0, wenn y≠D</t>
  </si>
  <si>
    <t>L(y,D) = 1, wenn y=D, und L(y,D) &gt; 0, wenn y≠D</t>
  </si>
  <si>
    <t>(∑L(y,D(X))) / P(X=x), für alle x</t>
  </si>
  <si>
    <t>(∫L(y,D(X))) / P(X=x), für alle x</t>
  </si>
  <si>
    <t>∫L(y,D(X)) * P(X=x), für alle x</t>
  </si>
  <si>
    <t>∑L(y,D(X)) * P(X=x), für alle x</t>
  </si>
  <si>
    <t>Minimax ist eine Entscheidungsregel, die in der Entscheidungstheorie zur…</t>
  </si>
  <si>
    <t>den möglichen Verlust für ein Worst-Case-Szenario (maximaler Verlust) zu minimieren.</t>
  </si>
  <si>
    <t>den möglichen Gewinn für ein Best-Case-Szenario (maximaler Gewinn) zu minimieren.</t>
  </si>
  <si>
    <t>die Variabilität des möglichen Verlusts für ein Best-Case-Szenario (maximaler Gewinn) zu reduzieren.</t>
  </si>
  <si>
    <t>den möglichen Verlust für ein Worst-Case-Szenario (maximaler Verlust) zu maximieren.</t>
  </si>
  <si>
    <t>Das maximale Risiko für zwei Entscheidungsfunktionen d1 und d2 ist x bzw. y. Unter welchen wird d1 die bessere Entscheidungsfunktion sein?</t>
  </si>
  <si>
    <t>Wenn x &lt; y</t>
  </si>
  <si>
    <t>Wenn x und y nicht vergleichbar sind</t>
  </si>
  <si>
    <t>Wenn x &gt; y</t>
  </si>
  <si>
    <t>Wenn x = y</t>
  </si>
  <si>
    <t>R(Θ,D)</t>
  </si>
  <si>
    <t>R(Θ^2,D)</t>
  </si>
  <si>
    <t>R(1,Θ * D)</t>
  </si>
  <si>
    <t>R(Θ * D,1)</t>
  </si>
  <si>
    <t>Wenn Θ für den zu schätzenden Parameter und D für die Entscheidungsfunktion steht, welche der folgenden Angaben stellt das Risiko bei einer festen Verlustfunktion dar?</t>
  </si>
  <si>
    <t>"Es ist einfacher, Vermögen aufzubauen, wenn man vor dem Alter von 20 Jahren mit Investitionen beginnt".
Diese Aussage ist ein Beispiel für eine …</t>
  </si>
  <si>
    <t>Zur Prüfung der Gleichheit der Mittelwerte, wenn die Varianzen der Grundgesamtheit nicht bekannt sind, aber angenommen wird, dass sie gleich sind, ist der Freiheitsgrad für die Stichprobenumfänge n1 und n2 gegeben durch …</t>
  </si>
  <si>
    <t>Der Mittelwert der Chi-Quadrat-Verteilung mit n Freiheitsgraden ist …</t>
  </si>
  <si>
    <t>Die Wahrscheinlichkeit, einen Fehler vom Typ I zu begehen, wird dargestellt durch …</t>
  </si>
  <si>
    <t>Die Beziehung zwischen α und β ist …</t>
  </si>
  <si>
    <t>Wenn A und B zwei Ereignisse sind, die zum gleichen Stichprobenraum eines Zufallsexperiments gehören, dann ist die bedingte Wahrscheinlichkeit P (A|B) gegeben durch…</t>
  </si>
  <si>
    <t>X ist eine Zufallsvariable mit E[X]=2 und V[X]=0,1. Verwenden Sie die Linearisierung zur Approximation der Varianz von Y=1/(1+exp(-x)).
Runden Sie Ihre Antwort auf drei Dezimalstellen.</t>
  </si>
  <si>
    <t>Ein Gerät, das für den Einsatz zwischen 20 und 30 Grad Celsius geeicht ist, wird in einem Raum verwendet, in dem die Temperatur zwischen 0 und 10 Grad Celsius liegt. Der Forscher ignoriert die Auswirkungen der Temperatur auf das Gerät.
Welcher der folgenden Punkte ist bei den Messungen zu beachten?
1.	Systematische Ungewissheit
2.	Systematischer Fehler</t>
  </si>
  <si>
    <t>Wenn X einer T-Verteilung mit v Freiheitsgraden folgt, dann ist sein Mittelwert gleich Null und seine Varianz ist v/(v-2) für v&gt;2. Angenommen, wir beobachten {-2.1,0.8,0.7,-0.1} aus dieser Verteilung. Wie lautet die Schätzung nach der Methode der Momente für v?
Runden Sie Ihre Antwort auf die nächste Zehntelstelle.</t>
  </si>
  <si>
    <t>Folgt X einer Gleichverteilung, Uniform(0,b), dann ist das k-te Moment gegeben durch mu_k=b^k/(k+1).
Ermitteln Sie angesichts der beobachteten Stichprobe {0.5,1,1,2,3} den Schätzwert nach der Methode der Zufallszahlen für b unter Verwendung von:
(a)	Das erste Stichprobenmoment
(b)	Das zweite Stichprobenmoment
(c)	Der dritte Moment der Probe
Runden Sie Ihre Antworten auf zwei Dezimalstellen.</t>
  </si>
  <si>
    <t>Wenn X einer Exponentialverteilung mit unbekannter Rate r, Exp(r), folgt, dann ist sein k-ter Moment gegeben durch mu_k=r^(-k) * k!
Ermitteln Sie bei der beobachteten Stichprobe {0.5,1,1,2,3} den Schätzwert nach der Methode der Zufallszahlen für b unter Verwendung von:
(a)	Das erste Stichprobenmoment
(b)	Das zweite Stichprobenmoment
(c)	Der dritte Moment der Probe
Runden Sie Ihre Antworten auf zwei Dezimalstellen.</t>
  </si>
  <si>
    <t>Betrachten Sie eine Stichprobe {x1,x2,x3} aus Gamma(a,b). Die Likelihood-Funktion ist gegeben durch L(a,b)=G(a)^(-3)*b^(-a) * exp(-x1/b-x2/b-x3/b) * x1^(1-a)*x2^(1-a)*x3^(1-a) wobei G(a) nur von a abhängt.
Verwenden Sie das Kriterium der Likelihood-Faktorisierung
(a)	um eine ausreichende Statistik für a zu finden, wenn b bekannt ist.
(b)	um eine ausreichende Statistik für b zu finden, wenn bekannt ist
(c)	um eine hinreichende Statistik für und b zu finden, wenn sowohl a als auch b unbekannt sind.</t>
  </si>
  <si>
    <t>a)	Cov(X,X^2)=E[X*X^2]-E[X]*E[X^2]=E[X^3]-E[X]-E[X^2]=1120-10*104=1120-1040=80 (2 points)
b)	Dem Hinweis folgend werden wir die Formel A*S*A^T verwenden, um die Varianz-Kovarianz-Matrix zu approximieren. S enthält nur eine Zahl, nämlich die Varianz von X: Var[X]=E[X^2]-E[X]^2=104-100=4 (1 Punkt) und A enthält die partiellen Ableitungen, die nach den Mittelwerten bewertet werden: X→E[X]: Die partiellen Ableitungen sind dY1/dX=1, dY2/dX=2X, also ist A eine Spaltenmatrix: A=((1),(20)). Die Varianz-Kovarianz-Matrix wird angenähert durch A*S*A^T=((4,80),(80,1600). Die ungefähre Kovarianz beträgt also 80 (1 Punkt), was mit der exakten Kovarianz identisch ist. Der relative Fehler beträgt 0%. (1 Punkt)
c)	Cov(X,X^3)=E[X*X^3]-E[X]E[X^3]=E[X^4]-E[X]E[X^3]=12448-10*1120=12448-11200=1248 (2 points)
d)	Ähnlich wie bei Teil b), setzen Sie Y1=X und Y2=X^3, die partiellen Ableitungen sind dY1/dX=1 und dY2/dX=3X^2. A ist die Spaltenmatrix A=((1),(300)). Daher ist die ungefähre Varianz-Kovarianz-Matrix A*S*A^T= ((4,1200),(1200,360000)). Die ungefähre Kovarianz ist also 1200 (2 Punkte). Der relative Fehler der Annäherung ist (1248-1200)/1248=48/1248, was etwa 4% (1 Punkt) entspricht.</t>
  </si>
  <si>
    <t>Ein fairer Würfel wird zweimal geworfen. Wie groß ist die Wahrscheinlichkeit, beim ersten Wurf eine 2 und beim zweiten Wurf eine 5 zu erhalten?
Geben Sie auch an, ob die Ereignisse unabhängig sind oder nicht.</t>
  </si>
  <si>
    <t>Ein fairer Würfel wird zweimal geworfen. Wie groß ist die Wahrscheinlichkeit, beim ersten Wurf eine 2 zu erhalten und beim zweiten Wurf keine 5 zu bekommen? Geben Sie auch an, ob die Ereignisse unabhängig sind oder nicht.</t>
  </si>
  <si>
    <t>Die Wahrscheinlichkeit, dass der Ingenieur hochwertiges Baumaterial für eine Brücke verwendet, ist 0,6. Die Wahrscheinlichkeit, dass die Brücke einstürzt, auch wenn der Ingenieur hochwertiges Baumaterial verwendet, beträgt 0,4. Die Wahrscheinlichkeit eines Brückeneinsturzes bei Verwendung von minderwertigem Baumaterial ist 0,7.
Ermitteln Sie mit Hilfe des Baye'schen Theorems die Wahrscheinlichkeit, dass der Ingenieur qualitativ hochwertiges Baumaterial verwendet hat.</t>
  </si>
  <si>
    <t>Eine Zufallsstichprobe von 25 Beobachtungen ergab einen Stichprobenmittelwert von 95 und eine Stichprobenstandardabweichung von 30.
a)	Wie lautet die Formel zur Berechnung des Standardfehlers des Stichprobenmittelwerts?
b)	Berechnen Sie auch den Standardfehler.</t>
  </si>
  <si>
    <t>Die Verteilung der Anzahl der Kunden, die von Montag bis Samstag in ein Einzelhandelsgeschäft kamen, ist unten angegeben. Es gibt zwei Spalten, eine für den Wochentag und die andere für die Anzahl der Kunden. Die Daten lauten wie folgt: Montag: 1200; Dienstag: 1230; Mittwoch: 1180; Donnerstag: 1220; Freitag: 1290; Samstag: 1300.
Sie wurden gebeten, einen Chi-Quadrat-Anpassungstest durchzuführen, um zu prüfen, ob die Verteilung gleichmäßig ist.
Berechnen Sie den Freiheitsgrad für diesen Fall.</t>
  </si>
  <si>
    <t>In einer Schule beträgt der Prozentsatz der Schüler mit den Lieblingsfächern Geschichte, Mathematik, Englisch und Hindi jeweils 10, 20, 30 und 40 Prozent. 300 zufällig ausgewählte Schüler gaben ihr Lieblingsfach an. Die Daten sind unten aufgeführt: Geschichte: 40; Mathematik: 50; Englisch: 100, und Hindi: 110. Sie wurden gebeten, einen Chi-Quadrat-Anpassungstest durchzuführen, um zu prüfen, ob die Verteilung gleichmäßig ist.
Formulieren Sie a) die Nullhypothese, b) die Alternativhypothese, c) den Freiheitsgrad und d) die erwartete Anzahl der einzelnen Probanden für diese Schüler.</t>
  </si>
  <si>
    <t>Die Verteilung der Anzahl der Kunden, die von Montag bis Samstag in ein Einzelhandelsgeschäft kamen, variiert von Tag zu Tag. Es gibt zwei Spalten, wobei die eine den Wochentag und die andere die Anzahl der Kunden darstellt. Die Daten lauten wie folgt: Montag: 1200; Dienstag: 1230; Mittwoch: 1180; Donnerstag: 1220; Freitag: 1290; Samstag: 1320.
Testen Sie die Hypothese, dass die Anzahl der Kundenbesuche nicht vom Wochentag abhängt, auf einem Signifikanzniveau von 5 %. (Hinweis: Der Chi-Quadrat-Signifikanzwert beträgt 11,07)</t>
  </si>
  <si>
    <t>In einer Schule beträgt der Prozentsatz der Schüler mit den Lieblingsfächern Geschichte, Mathematik, Englisch und Hindi jeweils 10, 20, 30 und 40 Prozent. 300 zufällig ausgewählte Schüler gaben ihr Lieblingsfach an. Die Daten sind unten aufgeführt: Geschichte: 40; Mathematik: 50; Englisch: 100, und Hindi: 110.
Sie wurden gebeten, einen Chi-Quadrat-Anpassungstest durchzuführen, um zu prüfen, ob die Verteilung bei einem Signifikanzniveau von 5 % gleichmäßig ist. (Hinweis: Der Chi-Quadrat-Signifikanzwert beträgt 7,815)</t>
  </si>
  <si>
    <t>Ein Unternehmen X möchte die Hypothese testen, dass es keinen signifikanten Unterschied in den mittleren Kundenbewertungen der beiden Produkte A und B gibt. Es sammelt 18 Zufallsstichproben von Bewertungen für Produkt A und 14 für Produkt B, und der Stichprobenmittelwert beträgt 4,5 bzw. 4,3 für A und B. Die Stichprobenvarianz beträgt 4 bzw. 9 für A bzw. B.
Testen Sie unter der Annahme, dass die Varianz der Grundgesamtheit unbekannt ist, aber als gleich angenommen wird, die Hypothese, dass die mittlere Bewertung für Produkt A höher ist als die für Produkt B.</t>
  </si>
  <si>
    <t>Ein Telekommunikationsunternehmen erstellt eine Anwendung für maschinelles Lernen zur Vorhersage der Kundenabwanderung. Die Verlustmatrix ist in der folgenden Abbildung dargestellt. Wenn y der wahre Zustand ist, der den Wert 1 für Kundenabwanderung und 0 für Nichtabwanderung annimmt, und δ die Entscheidung der maschinellen Lernanwendung ist, die den Wert 0 annimmt, wenn sie keine Abwanderung vorhersagt, und 1, wenn sie Abwanderung vorhersagt.
Konstruieren Sie die Verlustfunktion L(y,δ) und geben Sie anhand der Verlustmatrix die möglichen L(y,δ)-Verlustwerte an.</t>
  </si>
  <si>
    <t>Ein Telekommunikationsunternehmen erstellt eine Anwendung für maschinelles Lernen zur Vorhersage der Kundenabwanderung. Die Verlustmatrix ist in der folgenden Abbildung dargestellt. Wenn y der wahre Zustand ist, der den Wert 1 für Kundenabwanderung und 0 für Nichtabwanderung annimmt, und δ die Entscheidungsfunktion ist, die den Wert 0 annimmt, wenn sie keine Abwanderung vorhersagt, und 1, wenn sie Abwanderung vorhersagt. Konstruieren Sie die Verlustfunktion L(y,δ) und geben Sie die möglichen L(y,δ) Verlustwerte an.</t>
  </si>
  <si>
    <t>Die Verlustfunktion bei einem Entscheidungsproblem ist in der nachstehenden Abbildung dargestellt. Dabei sind d1 und d2 mögliche Entscheidungen und s1 und s2 mögliche Szenarien. Bestimmen Sie die Lösung des Problems nach dem Baye'schen Kriterium bei P(s1) = 0,6 und P(s2) = 0,4.</t>
  </si>
  <si>
    <t>Die Tabelle des Bedauerns in Form von Verlusten ist in der folgenden Abbildung dargestellt. Hier sind d1 und d2 mögliche Entscheidungen und s1 und s2 sind mögliche Szenarien. Erläutern Sie kurz, welche Entscheidung unter Anwendung des Minimax-Kriteriums vorzuziehen ist.</t>
  </si>
  <si>
    <t>Ein Telekommunikationsunternehmen erstellt eine Anwendung für maschinelles Lernen zur Vorhersage der Kundenabwanderung. Die Verlustmatrix ist in der folgenden Abbildung dargestellt. Wenn y der wahre Zustand ist, der den Wert 1 für Kundenabwanderung und 0 für Nichtabwanderung annimmt, und δ die Entscheidung der maschinellen Lernanwendung ist, die den Wert 0 annimmt, wenn sie keine Abwanderung vorhersagt, und 1, wenn sie Abwanderung vorhersagt. Nach dem Zufallsprinzip wurden 100 Kunden ausgewählt, von denen 10 fälschlicherweise als nicht abwandernd und 20 fälschlicherweise als abwandernd eingestuft wurden. Die verbleibenden 70 Kunden wurden korrekt klassifiziert. Konstruieren Sie die Verlustfunktion L(y,δ) und geben Sie den Gesamtverlust der falschen Klassifizierung für die 100 Stichproben an.</t>
  </si>
  <si>
    <t>Ein Telekommunikationsunternehmen erstellt eine Anwendung für maschinelles Lernen zur Vorhersage der Kundenabwanderung. Die Verlustmatrix ist in der folgenden Abbildung dargestellt. Wenn y der wahre Zustand ist, der den Wert 1 für Kundenabwanderung und 0 für Nichtabwanderung annimmt, und δ die Entscheidungsfunktion ist, die den Wert 0 annimmt, wenn sie keine Abwanderung vorhersagt, und 1, wenn sie Abwanderung vorhersagt. Nach dem Zufallsprinzip wurden 100 Kunden ausgewählt, von denen 10 fälschlicherweise als nicht abwandernd identifiziert wurden, während 20 Kunden fälschlicherweise als abwandernd identifiziert wurden. Die verbleibenden 70 Kunden wurden korrekt klassifiziert. Konstruieren Sie die Verlustfunktion L(y,δ) und geben Sie den Gesamtverlust der falschen Klassifizierung für die 100 Stichproben an.</t>
  </si>
  <si>
    <t>Wenn die Entscheidung δ nicht mit dem wahren Mittelwert μ übereinstimmt, kann dies entweder auf eine Unterschätzung oder eine Überschätzung zurückzuführen sein. Geben Sie die Ungleichung für Unterschätzung und Überschätzung von μ an. Für eine Unterschätzung ergibt sich die folgende Verlustfunktion = L(μ, δ) = 100*( μ - δ)^2. Im Falle einer Überschätzung ist die Verlustfunktion ( μ - δ)^2. Es werden fünf Beobachtungen mit den Werten 25, 30, 35, 40 und 45 genommen.
Berechnen Sie die Schätzung des Risikowertes, wenn der wahre Mittelwert 33 beträgt.</t>
  </si>
  <si>
    <t>Wenn die Entscheidung δ nicht mit dem wahren Mittelwert μ übereinstimmt, kann dies entweder auf eine Unterschätzung oder eine Überschätzung zurückzuführen sein. Geben Sie die Ungleichung für Unterschätzung und Überschätzung von μ an. Für eine Unterschätzung ergibt sich die folgende Verlustfunktion = L(μ, δ) = 100*( μ - δ)^2 / (μ^2 + 1). Im Falle einer Überschätzung ist die Verlustfunktion (μ - δ)^2/ (μ^2 + 1). Es werden fünf Beobachtungen mit den Werten 25, 30, 35, 40 und 45 genommen.
Berechnen Sie die Schätzung des Risikowertes, wenn der wahre Mittelwert 33 beträgt.</t>
  </si>
  <si>
    <t>Die Verlustfunktion bei einem Entscheidungsproblem ist in der nachstehenden Abbildung dargestellt. Hier sind d1, d2, d3 und d4 die möglichen Entscheidungen und s1, s2, s3 und s4 die möglichen Szenarien. Die Werte in der Tabelle stellen die Kosten dar.
Erläutern Sie kurz, welche Entscheidungen sofort außer Acht gelassen werden können.</t>
  </si>
  <si>
    <t>Die Verlustfunktion bei einem Entscheidungsproblem ist in der nachstehenden Abbildung dargestellt. Hier sind d1, d2 und d3 die möglichen Entscheidungen und s1, s2 und s3 die möglichen Szenarien. Die Werte in der Tabelle stellen die Kosten dar.
Bestimmen Sie die Minimax-Lösung des Problems.</t>
  </si>
  <si>
    <t>Die Verlustfunktion bei einem Entscheidungsproblem ist in der nachstehenden Abbildung dargestellt. Hier sind d1, d2 und d3 die möglichen Entscheidungen und s1, s2 und s3 die möglichen Szenarien. Die Werte in der Tabelle stellen die Kosten dar.
Bestimmen Sie die Lösung des Problems nach dem Bayes-Kriterium unter der Voraussetzung, dass P(s1) = 0,5, P(s2) = 0,3 und P(s3) = 0,2.</t>
  </si>
  <si>
    <t>Gegeben sei eine Verlustfunktion L, eine Entscheidungsfunktion D und eine Zufallsvariable X, die einer diskreten Verteilung folgt, ist die Risikofunktion durch welchen der folgenden Ausdrücke gegeben?</t>
  </si>
  <si>
    <t>In einer Verlustmatrix hat jede Zelle der Matrix den Wert des Verlustes, der durch den Wert des A gegen B anfällt. Welche der folgenden Angaben ist die richtige Übereinstimmung für A und B?</t>
  </si>
  <si>
    <t>Gegeben sei eine Verlustfunktion L, eine Entscheidungsfunktion D und eine Zufallsvariable X, deren Werte wir beobachten, durch welche der folgenden Ausdrücke ist die Risikofunktion gegeben?</t>
  </si>
  <si>
    <t>Wenn y der wahre Zustand und D die Entscheidung ist, dann gilt für ein binäres Abwanderungsproblem, bei dem 1 für Abwanderung und 0 für Nichtabwanderung steht, welchen Wert hat dann die Verlustfunktion L(0,0)?</t>
  </si>
  <si>
    <t>Wenn y der wahre Zustand und D die Entscheidung ist, dann gilt für ein binäres Abwanderungsproblem, bei dem 1 für Abwanderung und 0 für Nichtabwanderung steht, welchen Wert hat dann die Verlustfunktion L(0,1)?</t>
  </si>
  <si>
    <t>Die Verlustmatrix ist das analoge Objekt  …</t>
  </si>
  <si>
    <t>einer Verwirrungsmatrix.</t>
  </si>
  <si>
    <t>eines Klassifizierungsbaums.</t>
  </si>
  <si>
    <t>eines Dendogramms.</t>
  </si>
  <si>
    <t>einer ROC-Kurve.</t>
  </si>
  <si>
    <t>5.</t>
  </si>
  <si>
    <t>1.</t>
  </si>
  <si>
    <t>6.</t>
  </si>
  <si>
    <t>3.</t>
  </si>
  <si>
    <t>Die früheren Wahrscheinlichkeiten im Bayes-Theorem, die mit Hilfe neuer verfügbarer Daten aktualisiert werden, nennt man …</t>
  </si>
  <si>
    <t>Wenn A und B zwei Ereignisse in einem Stichprobenraum S sind, welche der folgenden Aussagen zeigt marginale Wahrscheinlichkeit des Ereignisses B?</t>
  </si>
  <si>
    <t>Wenn Ac das Ereignis bezeichnet, das zu dem Ereignis A komplementär ist, welche der folgenden Aussagen trifft dann zu?</t>
  </si>
  <si>
    <t>P(A│B) * P(B).</t>
  </si>
  <si>
    <t>P(A│B) + P(B).</t>
  </si>
  <si>
    <t>(P(A│B) + P(B))/2.</t>
  </si>
  <si>
    <t>P(A│B) / P(B).</t>
  </si>
  <si>
    <t>Wenn A und B zwei Ereignisse sind, wie lautet die bedingte Wahrscheinlichkeit P(A│B)?</t>
  </si>
  <si>
    <t>Wahrscheinlichkeit des Ereignisses A unter der Voraussetzung, dass das Ereignis B eingetreten ist</t>
  </si>
  <si>
    <t>Wahrscheinlichkeit des Ereignisses B, wenn das Ereignis A eingetreten ist</t>
  </si>
  <si>
    <t>Wahrscheinlichkeit des Ereignisses A unter der Voraussetzung, dass B niemals eintritt</t>
  </si>
  <si>
    <t>Wahrscheinlichkeit, dass die Ereignisse A und B zusammen auftreten</t>
  </si>
  <si>
    <t>X1 und X2 seien zwei positive unabhängige Zufallsvariablen mit den Mittelwerten E[X1]=5 und E[X2]=10 bzw. und Varianzen V[X1]=V[X2]=2. Sei Y1= log(X1)+log(X2) und Y2=log(X1)-log(X2). Verwenden Sie die Linearisierung zur Approximation der Kovarianz von Y1 und Y2, Cov(Y1,Y2).
Runden Sie Ihre Antwort auf zwei Dezimalstellen.</t>
  </si>
  <si>
    <t>X und Y sind zwei Zufallsvariablen und Cov(X,Y) stellt die Kovarianz zwischen den beiden Variablen dar.
Wie groß ist der Wert von Cov(2X + 3, 3Y+4), wenn Cov(X,Y) = 2?</t>
  </si>
  <si>
    <t>X und Y seien zwei Zufallsvariablen mit der bedingten Verteilung Y|X~Poisson(b*X). Anders beschrieben, die bedingte Verteilung von Y bei X ist Poisson mit dem Mittelwert b*X und b ist unbekannt. Es werden zwei Zahlenpaare beobachtet ((1,1),(2,4)).
Wie lautet die MLE-Schätzung für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</si>
</sst>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name val="Calibri"/>
      <family val="2"/>
      <scheme val="minor"/>
    </font>
    <font>
      <b/>
      <sz val="9"/>
      <color rgb="FF000000"/>
      <name val="Segoe UI"/>
      <family val="2"/>
      <charset val="1"/>
    </font>
    <font>
      <sz val="9"/>
      <color rgb="FF000000"/>
      <name val="Segoe UI"/>
      <family val="2"/>
      <charset val="1"/>
    </font>
    <font>
      <sz val="10"/>
      <color rgb="FF333333"/>
      <name val="Arial"/>
      <family val="2"/>
    </font>
    <font>
      <shadow/>
      <sz val="10"/>
      <color rgb="FF333333"/>
      <name val="Arial"/>
      <family val="2"/>
    </font>
  </fonts>
  <fills count="12">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FF0000"/>
        <bgColor indexed="64"/>
      </patternFill>
    </fill>
    <fill>
      <patternFill patternType="solid">
        <fgColor theme="2"/>
        <bgColor indexed="64"/>
      </patternFill>
    </fill>
    <fill>
      <patternFill patternType="solid">
        <fgColor theme="0" tint="-0.499984740745262"/>
        <bgColor indexed="64"/>
      </patternFill>
    </fill>
    <fill>
      <patternFill patternType="solid">
        <fgColor theme="5"/>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right/>
      <top style="thin">
        <color indexed="64"/>
      </top>
      <bottom/>
      <diagonal/>
    </border>
    <border>
      <left/>
      <right style="thin">
        <color auto="1"/>
      </right>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69">
    <xf numFmtId="0" fontId="0" fillId="0" borderId="0" xfId="0"/>
    <xf numFmtId="0" fontId="1" fillId="0" borderId="0" xfId="0" applyFont="1"/>
    <xf numFmtId="0" fontId="1" fillId="0" borderId="0" xfId="0" applyFont="1" applyAlignment="1">
      <alignment horizontal="right"/>
    </xf>
    <xf numFmtId="0" fontId="1" fillId="0" borderId="1" xfId="0" applyFont="1" applyBorder="1"/>
    <xf numFmtId="0" fontId="1" fillId="0" borderId="2" xfId="0" applyFont="1" applyBorder="1"/>
    <xf numFmtId="0" fontId="3" fillId="0" borderId="0" xfId="0" applyFont="1" applyAlignment="1">
      <alignment wrapText="1"/>
    </xf>
    <xf numFmtId="0" fontId="2" fillId="0" borderId="0" xfId="0" applyFont="1" applyAlignment="1">
      <alignment horizontal="right"/>
    </xf>
    <xf numFmtId="0" fontId="1" fillId="0" borderId="1" xfId="0" applyFont="1" applyBorder="1" applyAlignment="1">
      <alignment horizontal="right"/>
    </xf>
    <xf numFmtId="0" fontId="1" fillId="0" borderId="4" xfId="0" applyFont="1" applyBorder="1" applyAlignment="1">
      <alignment horizontal="right"/>
    </xf>
    <xf numFmtId="0" fontId="1" fillId="0" borderId="5" xfId="0" applyFont="1" applyBorder="1" applyAlignment="1">
      <alignment horizontal="right"/>
    </xf>
    <xf numFmtId="0" fontId="1" fillId="0" borderId="3" xfId="0" applyFont="1" applyBorder="1"/>
    <xf numFmtId="0" fontId="1" fillId="0" borderId="6" xfId="0" applyFont="1" applyBorder="1"/>
    <xf numFmtId="0" fontId="1" fillId="0" borderId="7" xfId="0" applyFont="1" applyBorder="1"/>
    <xf numFmtId="0" fontId="1" fillId="0" borderId="8" xfId="0" applyFont="1" applyBorder="1"/>
    <xf numFmtId="0" fontId="2" fillId="0" borderId="1" xfId="0" applyFont="1" applyBorder="1"/>
    <xf numFmtId="0" fontId="2" fillId="0" borderId="9" xfId="0" applyFont="1" applyBorder="1"/>
    <xf numFmtId="0" fontId="2" fillId="0" borderId="9" xfId="0" applyFont="1" applyBorder="1" applyAlignment="1">
      <alignment horizontal="right"/>
    </xf>
    <xf numFmtId="0" fontId="1" fillId="0" borderId="2" xfId="0" applyFont="1" applyBorder="1" applyAlignment="1">
      <alignment horizontal="right"/>
    </xf>
    <xf numFmtId="0" fontId="0" fillId="0" borderId="0" xfId="0" applyAlignment="1" applyProtection="1">
      <alignment vertical="top" wrapText="1"/>
      <protection locked="0"/>
    </xf>
    <xf numFmtId="0" fontId="0" fillId="0" borderId="0" xfId="0" applyAlignment="1">
      <alignment horizontal="center" vertical="top" wrapText="1"/>
    </xf>
    <xf numFmtId="0" fontId="1" fillId="0" borderId="10" xfId="0" applyFont="1" applyBorder="1" applyAlignment="1">
      <alignment vertical="top" wrapText="1"/>
    </xf>
    <xf numFmtId="0" fontId="1" fillId="0" borderId="10" xfId="0" applyFont="1" applyBorder="1" applyAlignment="1" applyProtection="1">
      <alignment vertical="top" wrapText="1"/>
      <protection locked="0"/>
    </xf>
    <xf numFmtId="0" fontId="1" fillId="0" borderId="10" xfId="0" applyFont="1" applyBorder="1" applyAlignment="1">
      <alignment horizontal="center" vertical="top" wrapText="1"/>
    </xf>
    <xf numFmtId="0" fontId="1" fillId="0" borderId="10" xfId="0" applyFont="1" applyBorder="1" applyAlignment="1" applyProtection="1">
      <alignment horizontal="center" vertical="top" wrapText="1"/>
      <protection locked="0"/>
    </xf>
    <xf numFmtId="0" fontId="0" fillId="2" borderId="11" xfId="0" applyFill="1" applyBorder="1" applyAlignment="1">
      <alignment horizontal="center" wrapText="1"/>
    </xf>
    <xf numFmtId="0" fontId="0" fillId="0" borderId="0" xfId="0" applyAlignment="1">
      <alignment horizontal="center"/>
    </xf>
    <xf numFmtId="0" fontId="0" fillId="2" borderId="12"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5" fillId="0" borderId="0" xfId="0" applyFont="1"/>
    <xf numFmtId="49" fontId="1" fillId="0" borderId="10" xfId="0" applyNumberFormat="1" applyFont="1" applyBorder="1" applyAlignment="1" applyProtection="1">
      <alignment horizontal="center" vertical="top" wrapText="1"/>
      <protection locked="0"/>
    </xf>
    <xf numFmtId="49" fontId="1" fillId="0" borderId="10" xfId="0" applyNumberFormat="1" applyFont="1" applyBorder="1" applyAlignment="1">
      <alignment horizontal="center" vertical="top" wrapText="1"/>
    </xf>
    <xf numFmtId="49" fontId="0" fillId="0" borderId="0" xfId="0" applyNumberFormat="1" applyAlignment="1">
      <alignment horizontal="center" vertical="top" wrapText="1"/>
    </xf>
    <xf numFmtId="49" fontId="6" fillId="2" borderId="10" xfId="0" applyNumberFormat="1" applyFont="1" applyFill="1" applyBorder="1" applyAlignment="1">
      <alignment horizontal="center" vertical="center" wrapText="1"/>
    </xf>
    <xf numFmtId="0" fontId="6" fillId="4" borderId="10" xfId="0" applyFont="1" applyFill="1" applyBorder="1" applyAlignment="1">
      <alignment horizontal="center" vertical="center" wrapText="1"/>
    </xf>
    <xf numFmtId="0" fontId="1" fillId="0" borderId="0" xfId="0" applyFont="1" applyAlignment="1">
      <alignment vertical="top" wrapText="1"/>
    </xf>
    <xf numFmtId="1" fontId="1" fillId="0" borderId="10" xfId="0" applyNumberFormat="1" applyFont="1" applyBorder="1" applyAlignment="1" applyProtection="1">
      <alignment horizontal="center" vertical="top" wrapText="1"/>
      <protection locked="0"/>
    </xf>
    <xf numFmtId="0" fontId="3" fillId="6" borderId="0" xfId="0" applyFont="1" applyFill="1"/>
    <xf numFmtId="0" fontId="3" fillId="6" borderId="0" xfId="0" applyFont="1" applyFill="1" applyAlignment="1">
      <alignment wrapText="1"/>
    </xf>
    <xf numFmtId="0" fontId="2" fillId="5" borderId="0" xfId="0" applyFont="1" applyFill="1" applyAlignment="1" applyProtection="1">
      <alignment horizontal="right"/>
      <protection locked="0"/>
    </xf>
    <xf numFmtId="0" fontId="3" fillId="6" borderId="9" xfId="0" applyFont="1" applyFill="1" applyBorder="1"/>
    <xf numFmtId="0" fontId="3" fillId="6" borderId="9" xfId="0" applyFont="1" applyFill="1" applyBorder="1" applyAlignment="1">
      <alignment horizontal="right"/>
    </xf>
    <xf numFmtId="1" fontId="7" fillId="0" borderId="10" xfId="0" applyNumberFormat="1" applyFont="1" applyBorder="1" applyAlignment="1" applyProtection="1">
      <alignment horizontal="center" vertical="top" wrapText="1"/>
      <protection locked="0"/>
    </xf>
    <xf numFmtId="49" fontId="7" fillId="0" borderId="10" xfId="0" applyNumberFormat="1" applyFont="1" applyBorder="1" applyAlignment="1" applyProtection="1">
      <alignment horizontal="center" vertical="top" wrapText="1"/>
      <protection locked="0"/>
    </xf>
    <xf numFmtId="0" fontId="7" fillId="0" borderId="10" xfId="0" applyFont="1" applyBorder="1" applyAlignment="1" applyProtection="1">
      <alignment horizontal="center" vertical="top" wrapText="1"/>
      <protection locked="0"/>
    </xf>
    <xf numFmtId="0" fontId="7" fillId="0" borderId="10" xfId="0" applyFont="1" applyBorder="1" applyAlignment="1">
      <alignment horizontal="center" vertical="top" wrapText="1"/>
    </xf>
    <xf numFmtId="0" fontId="7" fillId="0" borderId="10" xfId="0" applyFont="1" applyBorder="1" applyAlignment="1" applyProtection="1">
      <alignment vertical="top" wrapText="1"/>
      <protection locked="0"/>
    </xf>
    <xf numFmtId="0" fontId="7" fillId="0" borderId="10" xfId="0" applyFont="1" applyBorder="1" applyAlignment="1">
      <alignment vertical="top" wrapText="1"/>
    </xf>
    <xf numFmtId="0" fontId="7" fillId="0" borderId="0" xfId="0" applyFont="1" applyAlignment="1">
      <alignment vertical="top" wrapText="1"/>
    </xf>
    <xf numFmtId="0" fontId="7" fillId="0" borderId="0" xfId="0" applyFont="1"/>
    <xf numFmtId="0" fontId="6" fillId="7" borderId="10"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4" fillId="0" borderId="0" xfId="0" applyFont="1" applyAlignment="1">
      <alignment horizontal="center" vertical="center"/>
    </xf>
    <xf numFmtId="0" fontId="2" fillId="0" borderId="0" xfId="0" applyFont="1" applyAlignment="1">
      <alignment horizontal="center" vertical="center"/>
    </xf>
    <xf numFmtId="0" fontId="2" fillId="8" borderId="0" xfId="0" applyFont="1" applyFill="1" applyAlignment="1" applyProtection="1">
      <alignment horizontal="right"/>
      <protection locked="0"/>
    </xf>
    <xf numFmtId="0" fontId="6" fillId="5" borderId="10"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3" fillId="10" borderId="10" xfId="0" applyFont="1" applyFill="1" applyBorder="1" applyAlignment="1" applyProtection="1">
      <alignment horizontal="center" vertical="center" wrapText="1"/>
      <protection locked="0"/>
    </xf>
    <xf numFmtId="49" fontId="6" fillId="5" borderId="10" xfId="0" applyNumberFormat="1" applyFont="1" applyFill="1" applyBorder="1" applyAlignment="1">
      <alignment horizontal="center" vertical="center" wrapText="1"/>
    </xf>
    <xf numFmtId="0" fontId="10" fillId="0" borderId="0" xfId="0" applyFont="1"/>
    <xf numFmtId="0" fontId="11" fillId="0" borderId="0" xfId="0" applyFont="1"/>
    <xf numFmtId="13" fontId="1" fillId="0" borderId="10" xfId="0" applyNumberFormat="1" applyFont="1" applyBorder="1" applyAlignment="1" applyProtection="1">
      <alignment vertical="top" wrapText="1"/>
      <protection locked="0"/>
    </xf>
    <xf numFmtId="49" fontId="1" fillId="0" borderId="10" xfId="0" applyNumberFormat="1" applyFont="1" applyBorder="1" applyAlignment="1" applyProtection="1">
      <alignment vertical="top" wrapText="1"/>
      <protection locked="0"/>
    </xf>
    <xf numFmtId="0" fontId="1" fillId="11" borderId="10" xfId="0" applyFont="1" applyFill="1" applyBorder="1" applyAlignment="1" applyProtection="1">
      <alignment vertical="top" wrapText="1"/>
      <protection locked="0"/>
    </xf>
    <xf numFmtId="49" fontId="1" fillId="0" borderId="10" xfId="0" applyNumberFormat="1" applyFont="1" applyBorder="1" applyAlignment="1" applyProtection="1">
      <alignment vertical="top" wrapText="1"/>
    </xf>
    <xf numFmtId="0" fontId="7" fillId="11" borderId="10" xfId="0" applyFont="1" applyFill="1" applyBorder="1" applyAlignment="1" applyProtection="1">
      <alignment vertical="top" wrapText="1"/>
      <protection locked="0"/>
    </xf>
    <xf numFmtId="0" fontId="1" fillId="0" borderId="10" xfId="0" applyFont="1" applyFill="1" applyBorder="1" applyAlignment="1" applyProtection="1">
      <alignment vertical="top" wrapText="1"/>
      <protection locked="0"/>
    </xf>
  </cellXfs>
  <cellStyles count="1">
    <cellStyle name="Normal"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352425</xdr:colOff>
      <xdr:row>7</xdr:row>
      <xdr:rowOff>123826</xdr:rowOff>
    </xdr:from>
    <xdr:to>
      <xdr:col>12</xdr:col>
      <xdr:colOff>57151</xdr:colOff>
      <xdr:row>19</xdr:row>
      <xdr:rowOff>38102</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3771900" y="1457326"/>
          <a:ext cx="7248526" cy="2200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sng" strike="noStrike" kern="0" cap="none" spc="0" normalizeH="0" baseline="0" noProof="0">
              <a:ln>
                <a:noFill/>
              </a:ln>
              <a:solidFill>
                <a:sysClr val="windowText" lastClr="000000"/>
              </a:solidFill>
              <a:effectLst/>
              <a:uLnTx/>
              <a:uFillTx/>
              <a:latin typeface="+mn-lt"/>
              <a:ea typeface="+mn-ea"/>
              <a:cs typeface="+mn-cs"/>
            </a:rPr>
            <a:t>Bitte unbedingt beachten:</a:t>
          </a:r>
          <a:br>
            <a:rPr kumimoji="0" lang="de-DE" sz="1100" b="1" i="0" u="sng" strike="noStrike" kern="0" cap="none" spc="0" normalizeH="0" baseline="0" noProof="0">
              <a:ln>
                <a:noFill/>
              </a:ln>
              <a:solidFill>
                <a:sysClr val="windowText" lastClr="000000"/>
              </a:solidFill>
              <a:effectLst/>
              <a:uLnTx/>
              <a:uFillTx/>
              <a:latin typeface="+mn-lt"/>
              <a:ea typeface="+mn-ea"/>
              <a:cs typeface="+mn-cs"/>
            </a:rPr>
          </a:br>
          <a:endParaRPr kumimoji="0" lang="de-DE" sz="1100" b="1" i="0" u="sng"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prstClr val="black"/>
              </a:solidFill>
              <a:effectLst/>
              <a:uLnTx/>
              <a:uFillTx/>
              <a:latin typeface="+mn-lt"/>
              <a:ea typeface="+mn-ea"/>
              <a:cs typeface="+mn-cs"/>
            </a:rPr>
            <a:t>- Bitte die </a:t>
          </a:r>
          <a:r>
            <a:rPr kumimoji="0" lang="de-DE" sz="1100" b="1" i="0" u="none" strike="noStrike" kern="0" cap="none" spc="0" normalizeH="0" baseline="0" noProof="0">
              <a:ln>
                <a:noFill/>
              </a:ln>
              <a:solidFill>
                <a:srgbClr val="FF0000"/>
              </a:solidFill>
              <a:effectLst/>
              <a:uLnTx/>
              <a:uFillTx/>
              <a:latin typeface="+mn-lt"/>
              <a:ea typeface="+mn-ea"/>
              <a:cs typeface="+mn-cs"/>
            </a:rPr>
            <a:t>Übersicht links </a:t>
          </a:r>
          <a:r>
            <a:rPr kumimoji="0" lang="de-DE" sz="1100" b="0" i="0" u="none" strike="noStrike" kern="0" cap="none" spc="0" normalizeH="0" baseline="0" noProof="0">
              <a:ln>
                <a:noFill/>
              </a:ln>
              <a:solidFill>
                <a:prstClr val="black"/>
              </a:solidFill>
              <a:effectLst/>
              <a:uLnTx/>
              <a:uFillTx/>
              <a:latin typeface="+mn-lt"/>
              <a:ea typeface="+mn-ea"/>
              <a:cs typeface="+mn-cs"/>
            </a:rPr>
            <a:t>oben ausfüllen - also Modulkürzel, Kurskürzel, Kursname, Anzahl Lektionen, Autor:in ergänzen und ggf. in Kommentarfeld vermerken, wenn es sich  um Übersetzung oder Teillieferung handelt.</a:t>
          </a:r>
          <a:br>
            <a:rPr kumimoji="0" lang="de-DE" sz="1100" b="0" i="0" u="none" strike="noStrike" kern="0" cap="none" spc="0" normalizeH="0" baseline="0" noProof="0">
              <a:ln>
                <a:noFill/>
              </a:ln>
              <a:solidFill>
                <a:prstClr val="black"/>
              </a:solidFill>
              <a:effectLst/>
              <a:uLnTx/>
              <a:uFillTx/>
              <a:latin typeface="+mn-lt"/>
              <a:ea typeface="+mn-ea"/>
              <a:cs typeface="+mn-cs"/>
            </a:rPr>
          </a:br>
          <a:endParaRPr kumimoji="0" lang="de-DE"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rgbClr val="FF0000"/>
              </a:solidFill>
              <a:effectLst/>
              <a:uLnTx/>
              <a:uFillTx/>
              <a:latin typeface="+mn-lt"/>
              <a:ea typeface="+mn-ea"/>
              <a:cs typeface="+mn-cs"/>
            </a:rPr>
            <a:t>Fragen mit Bildern: </a:t>
          </a:r>
          <a:br>
            <a:rPr kumimoji="0" lang="de-DE" sz="1100" b="1" i="0" u="none" strike="noStrike" kern="0" cap="none" spc="0" normalizeH="0" baseline="0" noProof="0">
              <a:ln>
                <a:noFill/>
              </a:ln>
              <a:solidFill>
                <a:srgbClr val="FF0000"/>
              </a:solidFill>
              <a:effectLst/>
              <a:uLnTx/>
              <a:uFillTx/>
              <a:latin typeface="+mn-lt"/>
              <a:ea typeface="+mn-ea"/>
              <a:cs typeface="+mn-cs"/>
            </a:rPr>
          </a:br>
          <a:r>
            <a:rPr kumimoji="0" lang="de-DE" sz="1100" b="1" i="0" u="none" strike="noStrike" kern="0" cap="none" spc="0" normalizeH="0" baseline="0" noProof="0">
              <a:ln>
                <a:noFill/>
              </a:ln>
              <a:solidFill>
                <a:sysClr val="windowText" lastClr="000000"/>
              </a:solidFill>
              <a:effectLst/>
              <a:uLnTx/>
              <a:uFillTx/>
              <a:latin typeface="+mn-lt"/>
              <a:ea typeface="+mn-ea"/>
              <a:cs typeface="+mn-cs"/>
            </a:rPr>
            <a:t>- </a:t>
          </a:r>
          <a:r>
            <a:rPr kumimoji="0" lang="de-DE" sz="1100" b="0" i="0" u="none" strike="noStrike" kern="0" cap="none" spc="0" normalizeH="0" baseline="0" noProof="0">
              <a:ln>
                <a:noFill/>
              </a:ln>
              <a:solidFill>
                <a:prstClr val="black"/>
              </a:solidFill>
              <a:effectLst/>
              <a:uLnTx/>
              <a:uFillTx/>
              <a:latin typeface="+mn-lt"/>
              <a:ea typeface="+mn-ea"/>
              <a:cs typeface="+mn-cs"/>
            </a:rPr>
            <a:t>Bitte in der Spalte K bzw. J </a:t>
          </a:r>
          <a:r>
            <a:rPr kumimoji="0" lang="de-DE" sz="1100" b="1" i="0" u="none" strike="noStrike" kern="0" cap="none" spc="0" normalizeH="0" baseline="0" noProof="0">
              <a:ln>
                <a:noFill/>
              </a:ln>
              <a:solidFill>
                <a:srgbClr val="FF0000"/>
              </a:solidFill>
              <a:effectLst/>
              <a:uLnTx/>
              <a:uFillTx/>
              <a:latin typeface="+mn-lt"/>
              <a:ea typeface="+mn-ea"/>
              <a:cs typeface="+mn-cs"/>
            </a:rPr>
            <a:t>"Ja" </a:t>
          </a:r>
          <a:r>
            <a:rPr kumimoji="0" lang="de-DE" sz="1100" b="0" i="0" u="none" strike="noStrike" kern="0" cap="none" spc="0" normalizeH="0" baseline="0" noProof="0">
              <a:ln>
                <a:noFill/>
              </a:ln>
              <a:solidFill>
                <a:prstClr val="black"/>
              </a:solidFill>
              <a:effectLst/>
              <a:uLnTx/>
              <a:uFillTx/>
              <a:latin typeface="+mn-lt"/>
              <a:ea typeface="+mn-ea"/>
              <a:cs typeface="+mn-cs"/>
            </a:rPr>
            <a:t>einfügen und "Bild einfügen" an die Stelle schreiben, wo das Bild eingesetzt werden soll. </a:t>
          </a:r>
          <a:br>
            <a:rPr kumimoji="0" lang="de-DE" sz="1100" b="0" i="0" u="none" strike="noStrike" kern="0" cap="none" spc="0" normalizeH="0" baseline="0" noProof="0">
              <a:ln>
                <a:noFill/>
              </a:ln>
              <a:solidFill>
                <a:prstClr val="black"/>
              </a:solidFill>
              <a:effectLst/>
              <a:uLnTx/>
              <a:uFillTx/>
              <a:latin typeface="+mn-lt"/>
              <a:ea typeface="+mn-ea"/>
              <a:cs typeface="+mn-cs"/>
            </a:rPr>
          </a:br>
          <a:r>
            <a:rPr kumimoji="0" lang="de-DE" sz="1100" b="0" i="0" u="none" strike="noStrike" kern="0" cap="none" spc="0" normalizeH="0" baseline="0" noProof="0">
              <a:ln>
                <a:noFill/>
              </a:ln>
              <a:solidFill>
                <a:prstClr val="black"/>
              </a:solidFill>
              <a:effectLst/>
              <a:uLnTx/>
              <a:uFillTx/>
              <a:latin typeface="+mn-lt"/>
              <a:ea typeface="+mn-ea"/>
              <a:cs typeface="+mn-cs"/>
            </a:rPr>
            <a:t>- Das Bild als </a:t>
          </a:r>
          <a:r>
            <a:rPr kumimoji="0" lang="de-DE" sz="1100" b="1" i="0" u="none" strike="noStrike" kern="0" cap="none" spc="0" normalizeH="0" baseline="0" noProof="0">
              <a:ln>
                <a:noFill/>
              </a:ln>
              <a:solidFill>
                <a:srgbClr val="FF0000"/>
              </a:solidFill>
              <a:effectLst/>
              <a:uLnTx/>
              <a:uFillTx/>
              <a:latin typeface="+mn-lt"/>
              <a:ea typeface="+mn-ea"/>
              <a:cs typeface="+mn-cs"/>
            </a:rPr>
            <a:t>JPEG</a:t>
          </a:r>
          <a:r>
            <a:rPr kumimoji="0" lang="de-DE" sz="1100" b="0" i="0" u="none" strike="noStrike" kern="0" cap="none" spc="0" normalizeH="0" baseline="0" noProof="0">
              <a:ln>
                <a:noFill/>
              </a:ln>
              <a:solidFill>
                <a:prstClr val="black"/>
              </a:solidFill>
              <a:effectLst/>
              <a:uLnTx/>
              <a:uFillTx/>
              <a:latin typeface="+mn-lt"/>
              <a:ea typeface="+mn-ea"/>
              <a:cs typeface="+mn-cs"/>
            </a:rPr>
            <a:t> mit </a:t>
          </a:r>
          <a:r>
            <a:rPr kumimoji="0" lang="de-DE" sz="1100" b="1" i="0" u="none" strike="noStrike" kern="0" cap="none" spc="0" normalizeH="0" baseline="0" noProof="0">
              <a:ln>
                <a:noFill/>
              </a:ln>
              <a:solidFill>
                <a:srgbClr val="FF0000"/>
              </a:solidFill>
              <a:effectLst/>
              <a:uLnTx/>
              <a:uFillTx/>
              <a:latin typeface="+mn-lt"/>
              <a:ea typeface="+mn-ea"/>
              <a:cs typeface="+mn-cs"/>
            </a:rPr>
            <a:t>Kurscode</a:t>
          </a:r>
          <a:r>
            <a:rPr kumimoji="0" lang="de-DE" sz="1100" b="0" i="0" u="none" strike="noStrike" kern="0" cap="none" spc="0" normalizeH="0" baseline="0" noProof="0">
              <a:ln>
                <a:noFill/>
              </a:ln>
              <a:solidFill>
                <a:prstClr val="black"/>
              </a:solidFill>
              <a:effectLst/>
              <a:uLnTx/>
              <a:uFillTx/>
              <a:latin typeface="+mn-lt"/>
              <a:ea typeface="+mn-ea"/>
              <a:cs typeface="+mn-cs"/>
            </a:rPr>
            <a:t> und </a:t>
          </a:r>
          <a:r>
            <a:rPr kumimoji="0" lang="de-DE" sz="1100" b="1" i="0" u="none" strike="noStrike" kern="0" cap="none" spc="0" normalizeH="0" baseline="0" noProof="0">
              <a:ln>
                <a:noFill/>
              </a:ln>
              <a:solidFill>
                <a:srgbClr val="FF0000"/>
              </a:solidFill>
              <a:effectLst/>
              <a:uLnTx/>
              <a:uFillTx/>
              <a:latin typeface="+mn-lt"/>
              <a:ea typeface="+mn-ea"/>
              <a:cs typeface="+mn-cs"/>
            </a:rPr>
            <a:t>Fragenummer</a:t>
          </a:r>
          <a:r>
            <a:rPr kumimoji="0" lang="de-DE" sz="1100" b="0" i="0" u="none" strike="noStrike" kern="0" cap="none" spc="0" normalizeH="0" baseline="0" noProof="0">
              <a:ln>
                <a:noFill/>
              </a:ln>
              <a:solidFill>
                <a:prstClr val="black"/>
              </a:solidFill>
              <a:effectLst/>
              <a:uLnTx/>
              <a:uFillTx/>
              <a:latin typeface="+mn-lt"/>
              <a:ea typeface="+mn-ea"/>
              <a:cs typeface="+mn-cs"/>
            </a:rPr>
            <a:t> abspeichern. </a:t>
          </a:r>
          <a:br>
            <a:rPr kumimoji="0" lang="de-DE" sz="1100" b="0" i="0" u="none" strike="noStrike" kern="0" cap="none" spc="0" normalizeH="0" baseline="0" noProof="0">
              <a:ln>
                <a:noFill/>
              </a:ln>
              <a:solidFill>
                <a:prstClr val="black"/>
              </a:solidFill>
              <a:effectLst/>
              <a:uLnTx/>
              <a:uFillTx/>
              <a:latin typeface="+mn-lt"/>
              <a:ea typeface="+mn-ea"/>
              <a:cs typeface="+mn-cs"/>
            </a:rPr>
          </a:br>
          <a:r>
            <a:rPr kumimoji="0" lang="de-DE" sz="1100" b="0" i="0" u="none" strike="noStrike" kern="0" cap="none" spc="0" normalizeH="0" baseline="0" noProof="0">
              <a:ln>
                <a:noFill/>
              </a:ln>
              <a:solidFill>
                <a:prstClr val="black"/>
              </a:solidFill>
              <a:effectLst/>
              <a:uLnTx/>
              <a:uFillTx/>
              <a:latin typeface="+mn-lt"/>
              <a:ea typeface="+mn-ea"/>
              <a:cs typeface="+mn-cs"/>
            </a:rPr>
            <a:t>- Wenn das Bild </a:t>
          </a:r>
          <a:r>
            <a:rPr kumimoji="0" lang="de-DE" sz="1100" b="1" i="0" u="none" strike="noStrike" kern="0" cap="none" spc="0" normalizeH="0" baseline="0" noProof="0">
              <a:ln>
                <a:noFill/>
              </a:ln>
              <a:solidFill>
                <a:srgbClr val="FF0000"/>
              </a:solidFill>
              <a:effectLst/>
              <a:uLnTx/>
              <a:uFillTx/>
              <a:latin typeface="+mn-lt"/>
              <a:ea typeface="+mn-ea"/>
              <a:cs typeface="+mn-cs"/>
            </a:rPr>
            <a:t>Teil der Lösung </a:t>
          </a:r>
          <a:r>
            <a:rPr kumimoji="0" lang="de-DE" sz="1100" b="0" i="0" u="none" strike="noStrike" kern="0" cap="none" spc="0" normalizeH="0" baseline="0" noProof="0">
              <a:ln>
                <a:noFill/>
              </a:ln>
              <a:solidFill>
                <a:prstClr val="black"/>
              </a:solidFill>
              <a:effectLst/>
              <a:uLnTx/>
              <a:uFillTx/>
              <a:latin typeface="+mn-lt"/>
              <a:ea typeface="+mn-ea"/>
              <a:cs typeface="+mn-cs"/>
            </a:rPr>
            <a:t>ist, bitte mit dem </a:t>
          </a:r>
          <a:r>
            <a:rPr kumimoji="0" lang="de-DE" sz="1100" b="1" i="0" u="none" strike="noStrike" kern="0" cap="none" spc="0" normalizeH="0" baseline="0" noProof="0">
              <a:ln>
                <a:noFill/>
              </a:ln>
              <a:solidFill>
                <a:srgbClr val="FF0000"/>
              </a:solidFill>
              <a:effectLst/>
              <a:uLnTx/>
              <a:uFillTx/>
              <a:latin typeface="+mn-lt"/>
              <a:ea typeface="+mn-ea"/>
              <a:cs typeface="+mn-cs"/>
            </a:rPr>
            <a:t>Zusatz "Lsg" </a:t>
          </a:r>
          <a:r>
            <a:rPr kumimoji="0" lang="de-DE" sz="1100" b="0" i="0" u="none" strike="noStrike" kern="0" cap="none" spc="0" normalizeH="0" baseline="0" noProof="0">
              <a:ln>
                <a:noFill/>
              </a:ln>
              <a:solidFill>
                <a:prstClr val="black"/>
              </a:solidFill>
              <a:effectLst/>
              <a:uLnTx/>
              <a:uFillTx/>
              <a:latin typeface="+mn-lt"/>
              <a:ea typeface="+mn-ea"/>
              <a:cs typeface="+mn-cs"/>
            </a:rPr>
            <a:t>abspeichern, z.B. DLBSWL01_offen_001_Lsg.jpg.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prstClr val="black"/>
              </a:solidFill>
              <a:effectLst/>
              <a:uLnTx/>
              <a:uFillTx/>
              <a:latin typeface="+mn-lt"/>
              <a:ea typeface="+mn-ea"/>
              <a:cs typeface="+mn-cs"/>
            </a:rPr>
            <a:t>- Bitte die Quelle des Bildes stets in das Bild einfügen.</a:t>
          </a:r>
        </a:p>
        <a:p>
          <a:pPr marL="0" marR="0" lvl="0" indent="0" defTabSz="914400" eaLnBrk="1" fontAlgn="auto" latinLnBrk="0" hangingPunct="1">
            <a:lnSpc>
              <a:spcPct val="100000"/>
            </a:lnSpc>
            <a:spcBef>
              <a:spcPts val="0"/>
            </a:spcBef>
            <a:spcAft>
              <a:spcPts val="0"/>
            </a:spcAft>
            <a:buClrTx/>
            <a:buSzTx/>
            <a:buFontTx/>
            <a:buNone/>
            <a:tabLst/>
            <a:defRPr/>
          </a:pPr>
          <a:br>
            <a:rPr kumimoji="0" lang="de-DE" sz="1100" b="1" i="0" u="none" strike="noStrike" kern="0" cap="none" spc="0" normalizeH="0" baseline="0" noProof="0">
              <a:ln>
                <a:noFill/>
              </a:ln>
              <a:solidFill>
                <a:prstClr val="black"/>
              </a:solidFill>
              <a:effectLst/>
              <a:uLnTx/>
              <a:uFillTx/>
              <a:latin typeface="+mn-lt"/>
              <a:ea typeface="+mn-ea"/>
              <a:cs typeface="+mn-cs"/>
            </a:rPr>
          </a:br>
          <a:r>
            <a:rPr kumimoji="0" lang="de-DE" sz="1100" b="1" i="0" u="none" strike="noStrike" kern="0" cap="none" spc="0" normalizeH="0" baseline="0" noProof="0">
              <a:ln>
                <a:noFill/>
              </a:ln>
              <a:solidFill>
                <a:prstClr val="black"/>
              </a:solidFill>
              <a:effectLst/>
              <a:uLnTx/>
              <a:uFillTx/>
              <a:latin typeface="+mn-lt"/>
              <a:ea typeface="+mn-ea"/>
              <a:cs typeface="+mn-cs"/>
            </a:rPr>
            <a:t>Offene Fragen: </a:t>
          </a:r>
          <a:r>
            <a:rPr kumimoji="0" lang="de-DE" sz="1100" b="0" i="0" u="none" strike="noStrike" kern="0" cap="none" spc="0" normalizeH="0" baseline="0" noProof="0">
              <a:ln>
                <a:noFill/>
              </a:ln>
              <a:solidFill>
                <a:prstClr val="black"/>
              </a:solidFill>
              <a:effectLst/>
              <a:uLnTx/>
              <a:uFillTx/>
              <a:latin typeface="+mn-lt"/>
              <a:ea typeface="+mn-ea"/>
              <a:cs typeface="+mn-cs"/>
            </a:rPr>
            <a:t>Bitte nur die Spalten B-D, H, I und J ausfüllen. Die Spalten E-G werden automatisch ausgefüllt.</a:t>
          </a:r>
        </a:p>
        <a:p>
          <a:endParaRPr lang="de-D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
  <sheetViews>
    <sheetView showGridLines="0" topLeftCell="A2" workbookViewId="0">
      <selection activeCell="B5" sqref="B5"/>
    </sheetView>
  </sheetViews>
  <sheetFormatPr baseColWidth="10" defaultColWidth="11.5" defaultRowHeight="15" x14ac:dyDescent="0.2"/>
  <cols>
    <col min="1" max="1" width="24.5" customWidth="1"/>
    <col min="2" max="2" width="26.6640625" bestFit="1" customWidth="1"/>
    <col min="3" max="3" width="9.6640625" bestFit="1" customWidth="1"/>
    <col min="4" max="4" width="10.6640625" bestFit="1" customWidth="1"/>
    <col min="6" max="6" width="11.5" bestFit="1" customWidth="1"/>
    <col min="7" max="7" width="12.5" bestFit="1" customWidth="1"/>
  </cols>
  <sheetData>
    <row r="1" spans="1:5" x14ac:dyDescent="0.2">
      <c r="A1" s="38" t="s">
        <v>0</v>
      </c>
      <c r="B1" s="40"/>
    </row>
    <row r="2" spans="1:5" x14ac:dyDescent="0.2">
      <c r="A2" s="38" t="s">
        <v>1</v>
      </c>
      <c r="B2" s="40"/>
    </row>
    <row r="3" spans="1:5" x14ac:dyDescent="0.2">
      <c r="A3" s="39" t="s">
        <v>2</v>
      </c>
      <c r="B3" s="40"/>
    </row>
    <row r="4" spans="1:5" x14ac:dyDescent="0.2">
      <c r="A4" s="39" t="s">
        <v>3</v>
      </c>
      <c r="B4" s="55">
        <v>5</v>
      </c>
    </row>
    <row r="5" spans="1:5" x14ac:dyDescent="0.2">
      <c r="A5" s="39" t="s">
        <v>4</v>
      </c>
      <c r="B5" s="40"/>
    </row>
    <row r="6" spans="1:5" x14ac:dyDescent="0.2">
      <c r="A6" s="39" t="s">
        <v>5</v>
      </c>
      <c r="B6" s="40">
        <v>90</v>
      </c>
    </row>
    <row r="7" spans="1:5" x14ac:dyDescent="0.2">
      <c r="A7" s="39" t="s">
        <v>6</v>
      </c>
      <c r="B7" s="40"/>
    </row>
    <row r="8" spans="1:5" x14ac:dyDescent="0.2">
      <c r="A8" s="5"/>
      <c r="B8" s="6"/>
    </row>
    <row r="9" spans="1:5" x14ac:dyDescent="0.2">
      <c r="A9" s="4" t="s">
        <v>7</v>
      </c>
      <c r="B9" s="17">
        <f>VLOOKUP($B$4,Tabelle2!$A$8:$E$17,2)</f>
        <v>18</v>
      </c>
    </row>
    <row r="10" spans="1:5" x14ac:dyDescent="0.2">
      <c r="A10" s="1" t="s">
        <v>8</v>
      </c>
      <c r="B10" s="2">
        <f>VLOOKUP($B$4,Tabelle2!$A$8:$E$17,3)</f>
        <v>8</v>
      </c>
    </row>
    <row r="11" spans="1:5" x14ac:dyDescent="0.2">
      <c r="A11" s="1" t="s">
        <v>9</v>
      </c>
      <c r="B11" s="2">
        <f>VLOOKUP($B$4,Tabelle2!$A$8:$E$17,4)</f>
        <v>5</v>
      </c>
    </row>
    <row r="12" spans="1:5" x14ac:dyDescent="0.2">
      <c r="A12" s="3" t="s">
        <v>10</v>
      </c>
      <c r="B12" s="7">
        <f>VLOOKUP($B$4,Tabelle2!$A$8:$E$17,5)</f>
        <v>5</v>
      </c>
      <c r="E12" s="30"/>
    </row>
    <row r="13" spans="1:5" x14ac:dyDescent="0.2">
      <c r="A13" s="15" t="s">
        <v>11</v>
      </c>
      <c r="B13" s="16">
        <f>B4*B9</f>
        <v>90</v>
      </c>
    </row>
    <row r="14" spans="1:5" x14ac:dyDescent="0.2">
      <c r="A14" s="4" t="s">
        <v>12</v>
      </c>
      <c r="B14" s="17">
        <f>VLOOKUP($B$4,Tabelle2!A20:E29,2)</f>
        <v>12</v>
      </c>
    </row>
    <row r="15" spans="1:5" x14ac:dyDescent="0.2">
      <c r="A15" s="1" t="s">
        <v>13</v>
      </c>
      <c r="B15" s="2">
        <f>VLOOKUP($B$4,Tabelle2!A20:E29,3)</f>
        <v>4</v>
      </c>
    </row>
    <row r="16" spans="1:5" x14ac:dyDescent="0.2">
      <c r="A16" s="1" t="s">
        <v>14</v>
      </c>
      <c r="B16" s="2">
        <f>VLOOKUP($B$4,Tabelle2!A20:E29,4)</f>
        <v>4</v>
      </c>
    </row>
    <row r="17" spans="1:7" x14ac:dyDescent="0.2">
      <c r="A17" s="3" t="s">
        <v>15</v>
      </c>
      <c r="B17" s="7">
        <f>VLOOKUP($B$4,Tabelle2!A20:E29,5)</f>
        <v>4</v>
      </c>
    </row>
    <row r="18" spans="1:7" x14ac:dyDescent="0.2">
      <c r="A18" s="15" t="s">
        <v>16</v>
      </c>
      <c r="B18" s="16">
        <f>B4*B14</f>
        <v>60</v>
      </c>
    </row>
    <row r="19" spans="1:7" x14ac:dyDescent="0.2">
      <c r="A19" s="41" t="s">
        <v>17</v>
      </c>
      <c r="B19" s="42">
        <f>B13+B18</f>
        <v>150</v>
      </c>
    </row>
    <row r="21" spans="1:7" x14ac:dyDescent="0.2">
      <c r="A21" s="14" t="s">
        <v>18</v>
      </c>
      <c r="B21" s="8" t="s">
        <v>19</v>
      </c>
      <c r="C21" s="9" t="s">
        <v>20</v>
      </c>
      <c r="D21" s="9" t="s">
        <v>21</v>
      </c>
      <c r="E21" s="9" t="s">
        <v>22</v>
      </c>
      <c r="F21" s="9" t="s">
        <v>23</v>
      </c>
      <c r="G21" s="9" t="s">
        <v>24</v>
      </c>
    </row>
    <row r="22" spans="1:7" x14ac:dyDescent="0.2">
      <c r="A22" s="1" t="s">
        <v>25</v>
      </c>
      <c r="B22" s="10">
        <f>COUNTIFS('Multiple Choice'!$D$2:$D$271,Tabelle2!$A$3,'Multiple Choice'!$B$2:$B$271,1)</f>
        <v>8</v>
      </c>
      <c r="C22" s="11">
        <f>COUNTIFS('Multiple Choice'!$D$2:$D$271,Tabelle2!$A$4,'Multiple Choice'!$B$2:$B$271,1)</f>
        <v>5</v>
      </c>
      <c r="D22" s="11">
        <f>COUNTIFS('Multiple Choice'!$D$2:$D$271,Tabelle2!$A$5,'Multiple Choice'!$B$2:$B$271,1)</f>
        <v>5</v>
      </c>
      <c r="E22" s="11">
        <f>COUNTIFS('Offene Fragen'!$B$2:$B$125,1,'Offene Fragen'!$D$2:$D$125,Tabelle2!$A$3)</f>
        <v>4</v>
      </c>
      <c r="F22" s="11">
        <f>COUNTIFS('Offene Fragen'!$B$2:$B$125,1,'Offene Fragen'!$D$2:$D$125,Tabelle2!$A$4)</f>
        <v>4</v>
      </c>
      <c r="G22" s="11">
        <f>COUNTIFS('Offene Fragen'!$B$2:$B$125,1,'Offene Fragen'!$D$2:$D$125,Tabelle2!$A$5)</f>
        <v>4</v>
      </c>
    </row>
    <row r="23" spans="1:7" x14ac:dyDescent="0.2">
      <c r="A23" s="1" t="s">
        <v>26</v>
      </c>
      <c r="B23" s="10">
        <f>COUNTIFS('Multiple Choice'!$D$2:$D$271,Tabelle2!$A$3,'Multiple Choice'!$B$2:$B$271,2)</f>
        <v>8</v>
      </c>
      <c r="C23" s="11">
        <f>COUNTIFS('Multiple Choice'!$D$2:$D$271,Tabelle2!$A$4,'Multiple Choice'!$B$2:$B$271,2)</f>
        <v>5</v>
      </c>
      <c r="D23" s="11">
        <f>COUNTIFS('Multiple Choice'!$D$2:$D$271,Tabelle2!$A$5,'Multiple Choice'!$B$2:$B$271,2)</f>
        <v>5</v>
      </c>
      <c r="E23" s="11">
        <f>COUNTIFS('Offene Fragen'!$B$2:$B$125,2,'Offene Fragen'!$D$2:$D$125,Tabelle2!$A$3)</f>
        <v>4</v>
      </c>
      <c r="F23" s="11">
        <f>COUNTIFS('Offene Fragen'!$B$2:$B$125,2,'Offene Fragen'!$D$2:$D$125,Tabelle2!$A$4)</f>
        <v>4</v>
      </c>
      <c r="G23" s="11">
        <f>COUNTIFS('Offene Fragen'!$B$2:$B$125,2,'Offene Fragen'!$D$2:$D$125,Tabelle2!$A$5)</f>
        <v>4</v>
      </c>
    </row>
    <row r="24" spans="1:7" x14ac:dyDescent="0.2">
      <c r="A24" s="1" t="s">
        <v>27</v>
      </c>
      <c r="B24" s="10">
        <f>COUNTIFS('Multiple Choice'!$D$2:$D$271,Tabelle2!$A$3,'Multiple Choice'!$B$2:$B$271,3)</f>
        <v>8</v>
      </c>
      <c r="C24" s="11">
        <f>COUNTIFS('Multiple Choice'!$D$2:$D$271,Tabelle2!$A$4,'Multiple Choice'!$B$2:$B$271,3)</f>
        <v>5</v>
      </c>
      <c r="D24" s="11">
        <f>COUNTIFS('Multiple Choice'!$D$2:$D$271,Tabelle2!$A$5,'Multiple Choice'!$B$2:$B$271,3)</f>
        <v>5</v>
      </c>
      <c r="E24" s="11">
        <f>COUNTIFS('Offene Fragen'!$B$2:$B$125,3,'Offene Fragen'!$D$2:$D$125,Tabelle2!$A$3)</f>
        <v>4</v>
      </c>
      <c r="F24" s="11">
        <f>COUNTIFS('Offene Fragen'!$B$2:$B$125,3,'Offene Fragen'!$D$2:$D$125,Tabelle2!$A$4)</f>
        <v>4</v>
      </c>
      <c r="G24" s="11">
        <f>COUNTIFS('Offene Fragen'!$B$2:$B$125,3,'Offene Fragen'!$D$2:$D$125,Tabelle2!$A$5)</f>
        <v>4</v>
      </c>
    </row>
    <row r="25" spans="1:7" x14ac:dyDescent="0.2">
      <c r="A25" s="1" t="str">
        <f>IF($B$4&gt;3,"Lektion 4","")</f>
        <v>Lektion 4</v>
      </c>
      <c r="B25" s="10">
        <f>IF(A25&lt;&gt;"",COUNTIFS('Multiple Choice'!$D$2:$D$271,Tabelle2!$A$3,'Multiple Choice'!$B$2:$B$271,4),"")</f>
        <v>8</v>
      </c>
      <c r="C25" s="11">
        <f>IF(A25&lt;&gt;"",COUNTIFS('Multiple Choice'!$D$2:$D$271,Tabelle2!$A$4,'Multiple Choice'!$B$2:$B$271,4),"")</f>
        <v>5</v>
      </c>
      <c r="D25" s="11">
        <f>IF(A25&lt;&gt;"",COUNTIFS('Multiple Choice'!$D$2:$D$271,Tabelle2!$A$5,'Multiple Choice'!$B$2:$B$271,4),"")</f>
        <v>5</v>
      </c>
      <c r="E25" s="11">
        <f>IF(A25&lt;&gt;"",COUNTIFS('Offene Fragen'!$B$2:$B$125,4,'Offene Fragen'!$D$2:$D$125,Tabelle2!$A$3),"")</f>
        <v>4</v>
      </c>
      <c r="F25" s="11">
        <f>IF(A25&lt;&gt;"",COUNTIFS('Offene Fragen'!$B$2:$B$125,4,'Offene Fragen'!$D$2:$D$125,Tabelle2!$A$4),"")</f>
        <v>4</v>
      </c>
      <c r="G25" s="11">
        <f>IF(A25&lt;&gt;"",COUNTIFS('Offene Fragen'!$B$2:$B$125,4,'Offene Fragen'!$D$2:$D$125,Tabelle2!$A$5),"")</f>
        <v>4</v>
      </c>
    </row>
    <row r="26" spans="1:7" x14ac:dyDescent="0.2">
      <c r="A26" s="1" t="str">
        <f>IF($B$4&gt;4,"Lektion 5","")</f>
        <v>Lektion 5</v>
      </c>
      <c r="B26" s="10">
        <f>IF(A26&lt;&gt;"",COUNTIFS('Multiple Choice'!$D$2:$D$271,Tabelle2!$A$3,'Multiple Choice'!$B$2:$B$271,5),"")</f>
        <v>8</v>
      </c>
      <c r="C26" s="11">
        <f>IF(A26&lt;&gt;"",COUNTIFS('Multiple Choice'!$D$2:$D$271,Tabelle2!$A$4,'Multiple Choice'!$B$2:$B$271,5),"")</f>
        <v>5</v>
      </c>
      <c r="D26" s="11">
        <f>IF(A26&lt;&gt;"",COUNTIFS('Multiple Choice'!$D$2:$D$271,Tabelle2!$A$5,'Multiple Choice'!$B$2:$B$271,5),"")</f>
        <v>5</v>
      </c>
      <c r="E26" s="11">
        <f>IF(A26&lt;&gt;"",COUNTIFS('Offene Fragen'!$B$2:$B$125,5,'Offene Fragen'!$D$2:$D$125,Tabelle2!$A$3),"")</f>
        <v>4</v>
      </c>
      <c r="F26" s="11">
        <f>IF(A26&lt;&gt;"",COUNTIFS('Offene Fragen'!$B$2:$B$125,5,'Offene Fragen'!$D$2:$D$125,Tabelle2!$A$4),"")</f>
        <v>4</v>
      </c>
      <c r="G26" s="11">
        <f>IF(A26&lt;&gt;"",COUNTIFS('Offene Fragen'!$B$2:$B$125,5,'Offene Fragen'!$D$2:$D$125,Tabelle2!$A$5),"")</f>
        <v>4</v>
      </c>
    </row>
    <row r="27" spans="1:7" x14ac:dyDescent="0.2">
      <c r="A27" s="1" t="str">
        <f>IF($B$4&gt;5,"Lektion 6","")</f>
        <v/>
      </c>
      <c r="B27" s="10" t="str">
        <f>IF(A27&lt;&gt;"",COUNTIFS('Multiple Choice'!$D$2:$D$271,Tabelle2!$A$3,'Multiple Choice'!$B$2:$B$271,6),"")</f>
        <v/>
      </c>
      <c r="C27" s="11" t="str">
        <f>IF(A27&lt;&gt;"",COUNTIFS('Multiple Choice'!$D$2:$D$271,Tabelle2!$A$4,'Multiple Choice'!$B$2:$B$271,6),"")</f>
        <v/>
      </c>
      <c r="D27" s="11" t="str">
        <f>IF(A27&lt;&gt;"",COUNTIFS('Multiple Choice'!$D$2:$D$271,Tabelle2!$A$5,'Multiple Choice'!$B$2:$B$271,6),"")</f>
        <v/>
      </c>
      <c r="E27" s="11" t="str">
        <f>IF(A27&lt;&gt;"",COUNTIFS('Offene Fragen'!$B$2:$B$125,6,'Offene Fragen'!$D$2:$D$125,Tabelle2!$A$3),"")</f>
        <v/>
      </c>
      <c r="F27" s="11" t="str">
        <f>IF(A27&lt;&gt;"",COUNTIFS('Offene Fragen'!$B$2:$B$125,6,'Offene Fragen'!$D$2:$D$125,Tabelle2!$A$4),"")</f>
        <v/>
      </c>
      <c r="G27" s="11" t="str">
        <f>IF(A27&lt;&gt;"",COUNTIFS('Offene Fragen'!$B$2:$B$125,6,'Offene Fragen'!$D$2:$D$125,Tabelle2!$A$5),"")</f>
        <v/>
      </c>
    </row>
    <row r="28" spans="1:7" x14ac:dyDescent="0.2">
      <c r="A28" s="1" t="str">
        <f>IF($B$4&gt;6,"Lektion 7","")</f>
        <v/>
      </c>
      <c r="B28" s="10" t="str">
        <f>IF(A28&lt;&gt;"",COUNTIFS('Multiple Choice'!$D$2:$D$271,Tabelle2!$A$3,'Multiple Choice'!$B$2:$B$271,7),"")</f>
        <v/>
      </c>
      <c r="C28" s="11" t="str">
        <f>IF(A28&lt;&gt;"",COUNTIFS('Multiple Choice'!$D$2:$D$271,Tabelle2!$A$4,'Multiple Choice'!$B$2:$B$271,7),"")</f>
        <v/>
      </c>
      <c r="D28" s="11" t="str">
        <f>IF(A28&lt;&gt;"",COUNTIFS('Multiple Choice'!$D$2:$D$271,Tabelle2!$A$5,'Multiple Choice'!$B$2:$B$271,7),"")</f>
        <v/>
      </c>
      <c r="E28" s="11" t="str">
        <f>IF(A28&lt;&gt;"",COUNTIFS('Offene Fragen'!$B$2:$B$125,7,'Offene Fragen'!$D$2:$D$125,Tabelle2!$A$3),"")</f>
        <v/>
      </c>
      <c r="F28" s="11" t="str">
        <f>IF(A28&lt;&gt;"",COUNTIFS('Offene Fragen'!$B$2:$B$125,7,'Offene Fragen'!$D$2:$D$125,Tabelle2!$A$4),"")</f>
        <v/>
      </c>
      <c r="G28" s="11" t="str">
        <f>IF(A28&lt;&gt;"",COUNTIFS('Offene Fragen'!$B$2:$B$125,7,'Offene Fragen'!$D$2:$D$125,Tabelle2!$A$5),"")</f>
        <v/>
      </c>
    </row>
    <row r="29" spans="1:7" x14ac:dyDescent="0.2">
      <c r="A29" s="1" t="str">
        <f>IF($B$4&gt;7,"Lektion 8","")</f>
        <v/>
      </c>
      <c r="B29" s="10" t="str">
        <f>IF(A29&lt;&gt;"",COUNTIFS('Multiple Choice'!$D$2:$D$271,Tabelle2!$A$3,'Multiple Choice'!$B$2:$B$271,8),"")</f>
        <v/>
      </c>
      <c r="C29" s="11" t="str">
        <f>IF(A29&lt;&gt;"",COUNTIFS('Multiple Choice'!$D$2:$D$271,Tabelle2!$A$4,'Multiple Choice'!$B$2:$B$271,8),"")</f>
        <v/>
      </c>
      <c r="D29" s="11" t="str">
        <f>IF(A29&lt;&gt;"",COUNTIFS('Multiple Choice'!$D$2:$D$271,Tabelle2!$A$5,'Multiple Choice'!$B$2:$B$271,8),"")</f>
        <v/>
      </c>
      <c r="E29" s="11" t="str">
        <f>IF(A29&lt;&gt;"",COUNTIFS('Offene Fragen'!$B$2:$B$125,8,'Offene Fragen'!$D$2:$D$125,Tabelle2!$A$3),"")</f>
        <v/>
      </c>
      <c r="F29" s="11" t="str">
        <f>IF(A29&lt;&gt;"",COUNTIFS('Offene Fragen'!$B$2:$B$125,8,'Offene Fragen'!$D$2:$D$125,Tabelle2!$A$4),"")</f>
        <v/>
      </c>
      <c r="G29" s="11" t="str">
        <f>IF(A29&lt;&gt;"",COUNTIFS('Offene Fragen'!$B$2:$B$125,8,'Offene Fragen'!$D$2:$D$125,Tabelle2!$A$5),"")</f>
        <v/>
      </c>
    </row>
    <row r="30" spans="1:7" x14ac:dyDescent="0.2">
      <c r="A30" s="1" t="str">
        <f>IF($B$4&gt;8,"Lektion 9","")</f>
        <v/>
      </c>
      <c r="B30" s="10" t="str">
        <f>IF(A30&lt;&gt;"",COUNTIFS('Multiple Choice'!$D$2:$D$271,Tabelle2!$A$3,'Multiple Choice'!$B$2:$B$271,9),"")</f>
        <v/>
      </c>
      <c r="C30" s="11" t="str">
        <f>IF(A30&lt;&gt;"",COUNTIFS('Multiple Choice'!$D$2:$D$271,Tabelle2!$A$4,'Multiple Choice'!$B$2:$B$271,9),"")</f>
        <v/>
      </c>
      <c r="D30" s="11" t="str">
        <f>IF(A30&lt;&gt;"",COUNTIFS('Multiple Choice'!$D$2:$D$271,Tabelle2!$A$5,'Multiple Choice'!$B$2:$B$271,9),"")</f>
        <v/>
      </c>
      <c r="E30" s="11" t="str">
        <f>IF(A30&lt;&gt;"",COUNTIFS('Offene Fragen'!$B$2:$B$125,9,'Offene Fragen'!$D$2:$D$125,Tabelle2!$A$3),"")</f>
        <v/>
      </c>
      <c r="F30" s="11" t="str">
        <f>IF(A30&lt;&gt;"",COUNTIFS('Offene Fragen'!$B$2:$B$125,9,'Offene Fragen'!$D$2:$D$125,Tabelle2!$A$4),"")</f>
        <v/>
      </c>
      <c r="G30" s="11" t="str">
        <f>IF(A30&lt;&gt;"",COUNTIFS('Offene Fragen'!$B$2:$B$125,9,'Offene Fragen'!$D$2:$D$125,Tabelle2!$A$5),"")</f>
        <v/>
      </c>
    </row>
    <row r="31" spans="1:7" x14ac:dyDescent="0.2">
      <c r="A31" s="1" t="str">
        <f>IF($B$4&gt;9,"Lektion 10","")</f>
        <v/>
      </c>
      <c r="B31" s="10" t="str">
        <f>IF(A31&lt;&gt;"",COUNTIFS('Multiple Choice'!$D$2:$D$271,Tabelle2!$A$3,'Multiple Choice'!$B$2:$B$271,10),"")</f>
        <v/>
      </c>
      <c r="C31" s="11" t="str">
        <f>IF(A31&lt;&gt;"",COUNTIFS('Multiple Choice'!$D$2:$D$271,Tabelle2!$A$4,'Multiple Choice'!$B$2:$B$271,10),"")</f>
        <v/>
      </c>
      <c r="D31" s="11" t="str">
        <f>IF(A31&lt;&gt;"",COUNTIFS('Multiple Choice'!$D$2:$D$271,Tabelle2!$A$5,'Multiple Choice'!$B$2:$B$271,10),"")</f>
        <v/>
      </c>
      <c r="E31" s="11" t="str">
        <f>IF(A31&lt;&gt;"",COUNTIFS('Offene Fragen'!$B$2:$B$125,10,'Offene Fragen'!$D$2:$D$125,Tabelle2!$A$3),"")</f>
        <v/>
      </c>
      <c r="F31" s="11" t="str">
        <f>IF(A31&lt;&gt;"",COUNTIFS('Offene Fragen'!$B$2:$B$125,10,'Offene Fragen'!$D$2:$D$125,Tabelle2!$A$4),"")</f>
        <v/>
      </c>
      <c r="G31" s="11" t="str">
        <f>IF(A31&lt;&gt;"",COUNTIFS('Offene Fragen'!$B$2:$B$125,10,'Offene Fragen'!$D$2:$D$125,Tabelle2!$A$5),"")</f>
        <v/>
      </c>
    </row>
    <row r="32" spans="1:7" x14ac:dyDescent="0.2">
      <c r="A32" s="1" t="str">
        <f>IF($B$4&gt;10,"Lektion 11","")</f>
        <v/>
      </c>
      <c r="B32" s="10" t="str">
        <f>IF(A32&lt;&gt;"",COUNTIFS('Multiple Choice'!$D$2:$D$271,Tabelle2!$A$3,'Multiple Choice'!$B$2:$B$271,11),"")</f>
        <v/>
      </c>
      <c r="C32" s="11" t="str">
        <f>IF(A32&lt;&gt;"",COUNTIFS('Multiple Choice'!$D$2:$D$271,Tabelle2!$A$4,'Multiple Choice'!$B$2:$B$271,11),"")</f>
        <v/>
      </c>
      <c r="D32" s="11" t="str">
        <f>IF(A32&lt;&gt;"",COUNTIFS('Multiple Choice'!$D$2:$D$271,Tabelle2!$A$5,'Multiple Choice'!$B$2:$B$271,11),"")</f>
        <v/>
      </c>
      <c r="E32" s="11" t="str">
        <f>IF(A32&lt;&gt;"",COUNTIFS('Offene Fragen'!$B$2:$B$125,11,'Offene Fragen'!$D$2:$D$125,Tabelle2!$A$3),"")</f>
        <v/>
      </c>
      <c r="F32" s="11" t="str">
        <f>IF(A32&lt;&gt;"",COUNTIFS('Offene Fragen'!$B$2:$B$125,11,'Offene Fragen'!$D$2:$D$125,Tabelle2!$A$4),"")</f>
        <v/>
      </c>
      <c r="G32" s="11" t="str">
        <f>IF(A32&lt;&gt;"",COUNTIFS('Offene Fragen'!$B$2:$B$125,11,'Offene Fragen'!$D$2:$D$125,Tabelle2!$A$5),"")</f>
        <v/>
      </c>
    </row>
    <row r="33" spans="1:8" x14ac:dyDescent="0.2">
      <c r="A33" s="3" t="str">
        <f>IF($B$4&gt;11,"Lektion 12","")</f>
        <v/>
      </c>
      <c r="B33" s="10" t="str">
        <f>IF(A33&lt;&gt;"",COUNTIFS('Multiple Choice'!$D$2:$D$271,Tabelle2!$A$3,'Multiple Choice'!$B$2:$B$271,12),"")</f>
        <v/>
      </c>
      <c r="C33" s="11" t="str">
        <f>IF(A33&lt;&gt;"",COUNTIFS('Multiple Choice'!$D$2:$D$271,Tabelle2!$A$4,'Multiple Choice'!$B$2:$B$271,12),"")</f>
        <v/>
      </c>
      <c r="D33" s="11" t="str">
        <f>IF(A33&lt;&gt;"",COUNTIFS('Multiple Choice'!$D$2:$D$271,Tabelle2!$A$5,'Multiple Choice'!$B$2:$B$271,12),"")</f>
        <v/>
      </c>
      <c r="E33" s="11" t="str">
        <f>IF(A33&lt;&gt;"",COUNTIFS('Offene Fragen'!$B$2:$B$125,12,'Offene Fragen'!$D$2:$D$125,Tabelle2!$A$3),"")</f>
        <v/>
      </c>
      <c r="F33" s="11" t="str">
        <f>IF(A33&lt;&gt;"",COUNTIFS('Offene Fragen'!$B$2:$B$125,12,'Offene Fragen'!$D$2:$D$125,Tabelle2!$A$4),"")</f>
        <v/>
      </c>
      <c r="G33" s="11" t="str">
        <f>IF(A33&lt;&gt;"",COUNTIFS('Offene Fragen'!$B$2:$B$125,12,'Offene Fragen'!$D$2:$D$125,Tabelle2!$A$5),"")</f>
        <v/>
      </c>
      <c r="H33" s="2" t="s">
        <v>28</v>
      </c>
    </row>
    <row r="34" spans="1:8" x14ac:dyDescent="0.2">
      <c r="A34" s="1" t="s">
        <v>29</v>
      </c>
      <c r="B34" s="12">
        <f>SUM(B22:B33)</f>
        <v>40</v>
      </c>
      <c r="C34" s="12">
        <f t="shared" ref="C34:G34" si="0">SUM(C22:C33)</f>
        <v>25</v>
      </c>
      <c r="D34" s="12">
        <f t="shared" si="0"/>
        <v>25</v>
      </c>
      <c r="E34" s="12">
        <f t="shared" si="0"/>
        <v>20</v>
      </c>
      <c r="F34" s="12">
        <f t="shared" si="0"/>
        <v>20</v>
      </c>
      <c r="G34" s="12">
        <f t="shared" si="0"/>
        <v>20</v>
      </c>
      <c r="H34" s="4">
        <f>SUM(B34:G34)</f>
        <v>150</v>
      </c>
    </row>
    <row r="37" spans="1:8" x14ac:dyDescent="0.2">
      <c r="A37" s="14" t="s">
        <v>30</v>
      </c>
      <c r="B37" s="8" t="s">
        <v>19</v>
      </c>
      <c r="C37" s="9" t="s">
        <v>20</v>
      </c>
      <c r="D37" s="9" t="s">
        <v>21</v>
      </c>
      <c r="E37" s="9" t="s">
        <v>22</v>
      </c>
      <c r="F37" s="9" t="s">
        <v>23</v>
      </c>
      <c r="G37" s="9" t="s">
        <v>24</v>
      </c>
    </row>
    <row r="38" spans="1:8" x14ac:dyDescent="0.2">
      <c r="A38" s="1" t="s">
        <v>25</v>
      </c>
      <c r="B38" s="10">
        <f>IF($A38&lt;&gt;"",$B$10-B22,"")</f>
        <v>0</v>
      </c>
      <c r="C38" s="11">
        <f>IF($A38&lt;&gt;"",$B$11-C22,"")</f>
        <v>0</v>
      </c>
      <c r="D38" s="11">
        <f>IF($A38&lt;&gt;"",$B$12-D22,"")</f>
        <v>0</v>
      </c>
      <c r="E38" s="11">
        <f>IF($A38&lt;&gt;"",$B$15-E22,"")</f>
        <v>0</v>
      </c>
      <c r="F38" s="11">
        <f>IF($A38&lt;&gt;"",$B$16-F22,"")</f>
        <v>0</v>
      </c>
      <c r="G38" s="11">
        <f>IF($A38&lt;&gt;"",$B$17-G22,"")</f>
        <v>0</v>
      </c>
    </row>
    <row r="39" spans="1:8" x14ac:dyDescent="0.2">
      <c r="A39" s="1" t="s">
        <v>26</v>
      </c>
      <c r="B39" s="10">
        <f t="shared" ref="B39:B49" si="1">IF(A39&lt;&gt;"",$B$10-B23,"")</f>
        <v>0</v>
      </c>
      <c r="C39" s="11">
        <f>IF($A39&lt;&gt;"",$B$11-C23,"")</f>
        <v>0</v>
      </c>
      <c r="D39" s="11">
        <f>IF($A39&lt;&gt;"",$B$12-D23,"")</f>
        <v>0</v>
      </c>
      <c r="E39" s="11">
        <f>IF($A39&lt;&gt;"",$B$15-E23,"")</f>
        <v>0</v>
      </c>
      <c r="F39" s="11">
        <f>IF($A39&lt;&gt;"",$B$16-F23,"")</f>
        <v>0</v>
      </c>
      <c r="G39" s="11">
        <f>IF($A39&lt;&gt;"",$B$17-G23,"")</f>
        <v>0</v>
      </c>
    </row>
    <row r="40" spans="1:8" x14ac:dyDescent="0.2">
      <c r="A40" s="1" t="s">
        <v>27</v>
      </c>
      <c r="B40" s="10">
        <f t="shared" si="1"/>
        <v>0</v>
      </c>
      <c r="C40" s="11">
        <f t="shared" ref="C40:C49" si="2">IF($A40&lt;&gt;"",$B$11-C24,"")</f>
        <v>0</v>
      </c>
      <c r="D40" s="11">
        <f t="shared" ref="D40:D49" si="3">IF($A40&lt;&gt;"",$B$12-D24,"")</f>
        <v>0</v>
      </c>
      <c r="E40" s="11">
        <f t="shared" ref="E40:E49" si="4">IF($A40&lt;&gt;"",$B$15-E24,"")</f>
        <v>0</v>
      </c>
      <c r="F40" s="11">
        <f t="shared" ref="F40:F49" si="5">IF($A40&lt;&gt;"",$B$16-F24,"")</f>
        <v>0</v>
      </c>
      <c r="G40" s="11">
        <f t="shared" ref="G40:G48" si="6">IF($A40&lt;&gt;"",$B$17-G24,"")</f>
        <v>0</v>
      </c>
    </row>
    <row r="41" spans="1:8" x14ac:dyDescent="0.2">
      <c r="A41" s="1" t="str">
        <f>IF($B$4&gt;3,"Lektion 4","")</f>
        <v>Lektion 4</v>
      </c>
      <c r="B41" s="10">
        <f t="shared" si="1"/>
        <v>0</v>
      </c>
      <c r="C41" s="11">
        <f t="shared" si="2"/>
        <v>0</v>
      </c>
      <c r="D41" s="11">
        <f t="shared" si="3"/>
        <v>0</v>
      </c>
      <c r="E41" s="11">
        <f t="shared" si="4"/>
        <v>0</v>
      </c>
      <c r="F41" s="11">
        <f t="shared" si="5"/>
        <v>0</v>
      </c>
      <c r="G41" s="11">
        <f t="shared" si="6"/>
        <v>0</v>
      </c>
    </row>
    <row r="42" spans="1:8" x14ac:dyDescent="0.2">
      <c r="A42" s="1" t="str">
        <f>IF($B$4&gt;4,"Lektion 5","")</f>
        <v>Lektion 5</v>
      </c>
      <c r="B42" s="10">
        <f t="shared" si="1"/>
        <v>0</v>
      </c>
      <c r="C42" s="11">
        <f t="shared" si="2"/>
        <v>0</v>
      </c>
      <c r="D42" s="11">
        <f t="shared" si="3"/>
        <v>0</v>
      </c>
      <c r="E42" s="11">
        <f t="shared" si="4"/>
        <v>0</v>
      </c>
      <c r="F42" s="11">
        <f t="shared" si="5"/>
        <v>0</v>
      </c>
      <c r="G42" s="11">
        <f t="shared" si="6"/>
        <v>0</v>
      </c>
    </row>
    <row r="43" spans="1:8" x14ac:dyDescent="0.2">
      <c r="A43" s="1" t="str">
        <f>IF($B$4&gt;5,"Lektion 6","")</f>
        <v/>
      </c>
      <c r="B43" s="10" t="str">
        <f t="shared" si="1"/>
        <v/>
      </c>
      <c r="C43" s="11" t="str">
        <f t="shared" si="2"/>
        <v/>
      </c>
      <c r="D43" s="11" t="str">
        <f t="shared" si="3"/>
        <v/>
      </c>
      <c r="E43" s="11" t="str">
        <f t="shared" si="4"/>
        <v/>
      </c>
      <c r="F43" s="11" t="str">
        <f t="shared" si="5"/>
        <v/>
      </c>
      <c r="G43" s="11" t="str">
        <f t="shared" si="6"/>
        <v/>
      </c>
    </row>
    <row r="44" spans="1:8" x14ac:dyDescent="0.2">
      <c r="A44" s="1" t="str">
        <f>IF($B$4&gt;6,"Lektion 7","")</f>
        <v/>
      </c>
      <c r="B44" s="10" t="str">
        <f t="shared" si="1"/>
        <v/>
      </c>
      <c r="C44" s="11" t="str">
        <f t="shared" si="2"/>
        <v/>
      </c>
      <c r="D44" s="11" t="str">
        <f t="shared" si="3"/>
        <v/>
      </c>
      <c r="E44" s="11" t="str">
        <f t="shared" si="4"/>
        <v/>
      </c>
      <c r="F44" s="11" t="str">
        <f t="shared" si="5"/>
        <v/>
      </c>
      <c r="G44" s="11" t="str">
        <f t="shared" si="6"/>
        <v/>
      </c>
    </row>
    <row r="45" spans="1:8" x14ac:dyDescent="0.2">
      <c r="A45" s="1" t="str">
        <f>IF($B$4&gt;7,"Lektion 8","")</f>
        <v/>
      </c>
      <c r="B45" s="10" t="str">
        <f t="shared" si="1"/>
        <v/>
      </c>
      <c r="C45" s="11" t="str">
        <f t="shared" si="2"/>
        <v/>
      </c>
      <c r="D45" s="11" t="str">
        <f t="shared" si="3"/>
        <v/>
      </c>
      <c r="E45" s="11" t="str">
        <f t="shared" si="4"/>
        <v/>
      </c>
      <c r="F45" s="11" t="str">
        <f t="shared" si="5"/>
        <v/>
      </c>
      <c r="G45" s="11" t="str">
        <f t="shared" si="6"/>
        <v/>
      </c>
    </row>
    <row r="46" spans="1:8" x14ac:dyDescent="0.2">
      <c r="A46" s="1" t="str">
        <f>IF($B$4&gt;8,"Lektion 9","")</f>
        <v/>
      </c>
      <c r="B46" s="10" t="str">
        <f t="shared" si="1"/>
        <v/>
      </c>
      <c r="C46" s="11" t="str">
        <f t="shared" si="2"/>
        <v/>
      </c>
      <c r="D46" s="11" t="str">
        <f t="shared" si="3"/>
        <v/>
      </c>
      <c r="E46" s="11" t="str">
        <f t="shared" si="4"/>
        <v/>
      </c>
      <c r="F46" s="11" t="str">
        <f t="shared" si="5"/>
        <v/>
      </c>
      <c r="G46" s="11" t="str">
        <f t="shared" si="6"/>
        <v/>
      </c>
    </row>
    <row r="47" spans="1:8" x14ac:dyDescent="0.2">
      <c r="A47" s="1" t="str">
        <f>IF($B$4&gt;9,"Lektion 10","")</f>
        <v/>
      </c>
      <c r="B47" s="10" t="str">
        <f t="shared" si="1"/>
        <v/>
      </c>
      <c r="C47" s="11" t="str">
        <f t="shared" si="2"/>
        <v/>
      </c>
      <c r="D47" s="11" t="str">
        <f t="shared" si="3"/>
        <v/>
      </c>
      <c r="E47" s="11" t="str">
        <f t="shared" si="4"/>
        <v/>
      </c>
      <c r="F47" s="11" t="str">
        <f t="shared" si="5"/>
        <v/>
      </c>
      <c r="G47" s="11" t="str">
        <f t="shared" si="6"/>
        <v/>
      </c>
    </row>
    <row r="48" spans="1:8" x14ac:dyDescent="0.2">
      <c r="A48" s="1" t="str">
        <f>IF($B$4&gt;10,"Lektion 11","")</f>
        <v/>
      </c>
      <c r="B48" s="10" t="str">
        <f t="shared" si="1"/>
        <v/>
      </c>
      <c r="C48" s="11" t="str">
        <f t="shared" si="2"/>
        <v/>
      </c>
      <c r="D48" s="11" t="str">
        <f t="shared" si="3"/>
        <v/>
      </c>
      <c r="E48" s="11" t="str">
        <f t="shared" si="4"/>
        <v/>
      </c>
      <c r="F48" s="11" t="str">
        <f t="shared" si="5"/>
        <v/>
      </c>
      <c r="G48" s="11" t="str">
        <f t="shared" si="6"/>
        <v/>
      </c>
    </row>
    <row r="49" spans="1:8" x14ac:dyDescent="0.2">
      <c r="A49" s="3" t="str">
        <f>IF($B$4&gt;11,"Lektion 12","")</f>
        <v/>
      </c>
      <c r="B49" s="10" t="str">
        <f t="shared" si="1"/>
        <v/>
      </c>
      <c r="C49" s="11" t="str">
        <f t="shared" si="2"/>
        <v/>
      </c>
      <c r="D49" s="11" t="str">
        <f t="shared" si="3"/>
        <v/>
      </c>
      <c r="E49" s="11" t="str">
        <f t="shared" si="4"/>
        <v/>
      </c>
      <c r="F49" s="11" t="str">
        <f t="shared" si="5"/>
        <v/>
      </c>
      <c r="G49" s="11" t="str">
        <f>IF($A49&lt;&gt;"",$B$17-G33,"")</f>
        <v/>
      </c>
      <c r="H49" s="2" t="s">
        <v>28</v>
      </c>
    </row>
    <row r="50" spans="1:8" x14ac:dyDescent="0.2">
      <c r="A50" s="1" t="s">
        <v>29</v>
      </c>
      <c r="B50" s="12">
        <f>SUM(B38:B49)</f>
        <v>0</v>
      </c>
      <c r="C50" s="13">
        <f t="shared" ref="C50:G50" si="7">SUM(C38:C49)</f>
        <v>0</v>
      </c>
      <c r="D50" s="13">
        <f t="shared" si="7"/>
        <v>0</v>
      </c>
      <c r="E50" s="13">
        <f t="shared" si="7"/>
        <v>0</v>
      </c>
      <c r="F50" s="13">
        <f t="shared" si="7"/>
        <v>0</v>
      </c>
      <c r="G50" s="13">
        <f t="shared" si="7"/>
        <v>0</v>
      </c>
      <c r="H50" s="4">
        <f>SUM(B50:G50)</f>
        <v>0</v>
      </c>
    </row>
  </sheetData>
  <sheetProtection formatCells="0"/>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271"/>
  <sheetViews>
    <sheetView showGridLines="0" tabSelected="1" topLeftCell="B1" zoomScale="130" zoomScaleNormal="130" workbookViewId="0">
      <pane ySplit="1" topLeftCell="A17" activePane="bottomLeft" state="frozen"/>
      <selection pane="bottomLeft" activeCell="F19" sqref="F19"/>
    </sheetView>
  </sheetViews>
  <sheetFormatPr baseColWidth="10" defaultColWidth="11.5" defaultRowHeight="14" x14ac:dyDescent="0.2"/>
  <cols>
    <col min="1" max="1" width="6.33203125" style="1" customWidth="1"/>
    <col min="2" max="2" width="6.6640625" style="32" bestFit="1" customWidth="1"/>
    <col min="3" max="3" width="11.5" style="32"/>
    <col min="4" max="4" width="17.6640625" style="22" bestFit="1" customWidth="1"/>
    <col min="5" max="5" width="17.6640625" style="22" customWidth="1"/>
    <col min="6" max="6" width="62" style="20" customWidth="1"/>
    <col min="7" max="7" width="22.5" style="20" customWidth="1"/>
    <col min="8" max="10" width="20.6640625" style="20" customWidth="1"/>
    <col min="11" max="11" width="24.6640625" style="20" customWidth="1"/>
    <col min="12" max="12" width="28.33203125" style="20" customWidth="1"/>
    <col min="13" max="16384" width="11.5" style="1"/>
  </cols>
  <sheetData>
    <row r="1" spans="2:12" s="54" customFormat="1" ht="51" customHeight="1" x14ac:dyDescent="0.2">
      <c r="B1" s="34" t="s">
        <v>31</v>
      </c>
      <c r="C1" s="34" t="s">
        <v>32</v>
      </c>
      <c r="D1" s="56" t="s">
        <v>33</v>
      </c>
      <c r="E1" s="35" t="s">
        <v>34</v>
      </c>
      <c r="F1" s="57" t="s">
        <v>35</v>
      </c>
      <c r="G1" s="58" t="s">
        <v>36</v>
      </c>
      <c r="H1" s="57" t="s">
        <v>37</v>
      </c>
      <c r="I1" s="57" t="s">
        <v>37</v>
      </c>
      <c r="J1" s="57" t="s">
        <v>37</v>
      </c>
      <c r="K1" s="59" t="s">
        <v>38</v>
      </c>
      <c r="L1" s="52" t="s">
        <v>39</v>
      </c>
    </row>
    <row r="2" spans="2:12" s="50" customFormat="1" ht="30" x14ac:dyDescent="0.2">
      <c r="B2" s="43">
        <v>1</v>
      </c>
      <c r="C2" s="44"/>
      <c r="D2" s="45" t="s">
        <v>40</v>
      </c>
      <c r="E2" s="46" t="s">
        <v>41</v>
      </c>
      <c r="F2" s="67" t="s">
        <v>335</v>
      </c>
      <c r="G2" s="47" t="s">
        <v>336</v>
      </c>
      <c r="H2" s="47" t="s">
        <v>337</v>
      </c>
      <c r="I2" s="47" t="s">
        <v>338</v>
      </c>
      <c r="J2" s="47" t="s">
        <v>339</v>
      </c>
      <c r="K2" s="47"/>
      <c r="L2" s="48"/>
    </row>
    <row r="3" spans="2:12" ht="60" x14ac:dyDescent="0.2">
      <c r="B3" s="37">
        <v>1</v>
      </c>
      <c r="C3" s="31"/>
      <c r="D3" s="23" t="s">
        <v>40</v>
      </c>
      <c r="E3" s="22" t="s">
        <v>42</v>
      </c>
      <c r="F3" s="21" t="s">
        <v>340</v>
      </c>
      <c r="G3" s="61">
        <v>0.3</v>
      </c>
      <c r="H3" s="21">
        <v>0.2</v>
      </c>
      <c r="I3" s="21">
        <v>0.1</v>
      </c>
      <c r="J3" s="21">
        <v>0.4</v>
      </c>
      <c r="K3" s="21"/>
    </row>
    <row r="4" spans="2:12" ht="75" x14ac:dyDescent="0.2">
      <c r="B4" s="37">
        <v>1</v>
      </c>
      <c r="C4" s="31"/>
      <c r="D4" s="23" t="s">
        <v>40</v>
      </c>
      <c r="E4" s="22" t="s">
        <v>43</v>
      </c>
      <c r="F4" s="21" t="s">
        <v>341</v>
      </c>
      <c r="G4" s="21">
        <v>4.2</v>
      </c>
      <c r="H4" s="21">
        <v>0.4</v>
      </c>
      <c r="I4" s="21">
        <v>0.3</v>
      </c>
      <c r="J4" s="21">
        <v>3.1</v>
      </c>
      <c r="K4" s="21"/>
    </row>
    <row r="5" spans="2:12" ht="60" x14ac:dyDescent="0.2">
      <c r="B5" s="37">
        <v>1</v>
      </c>
      <c r="C5" s="31"/>
      <c r="D5" s="23" t="s">
        <v>40</v>
      </c>
      <c r="E5" s="22" t="s">
        <v>44</v>
      </c>
      <c r="F5" s="21" t="s">
        <v>632</v>
      </c>
      <c r="G5" s="21">
        <v>7.2</v>
      </c>
      <c r="H5" s="21">
        <v>0.7</v>
      </c>
      <c r="I5" s="21">
        <v>8.1</v>
      </c>
      <c r="J5" s="21">
        <v>5.7</v>
      </c>
      <c r="K5" s="21"/>
    </row>
    <row r="6" spans="2:12" ht="75" x14ac:dyDescent="0.2">
      <c r="B6" s="37">
        <v>1</v>
      </c>
      <c r="C6" s="31"/>
      <c r="D6" s="23" t="s">
        <v>40</v>
      </c>
      <c r="E6" s="22" t="s">
        <v>45</v>
      </c>
      <c r="F6" s="21" t="s">
        <v>342</v>
      </c>
      <c r="G6" s="21" t="s">
        <v>343</v>
      </c>
      <c r="H6" s="21" t="s">
        <v>344</v>
      </c>
      <c r="I6" s="21" t="s">
        <v>345</v>
      </c>
      <c r="J6" s="21" t="s">
        <v>346</v>
      </c>
      <c r="K6" s="21"/>
    </row>
    <row r="7" spans="2:12" ht="45" x14ac:dyDescent="0.2">
      <c r="B7" s="37">
        <v>1</v>
      </c>
      <c r="C7" s="31"/>
      <c r="D7" s="23" t="s">
        <v>40</v>
      </c>
      <c r="E7" s="22" t="s">
        <v>46</v>
      </c>
      <c r="F7" s="21" t="s">
        <v>347</v>
      </c>
      <c r="G7" s="21" t="s">
        <v>348</v>
      </c>
      <c r="H7" s="21" t="s">
        <v>349</v>
      </c>
      <c r="I7" s="62" t="s">
        <v>350</v>
      </c>
      <c r="J7" s="61" t="s">
        <v>351</v>
      </c>
      <c r="K7" s="21"/>
    </row>
    <row r="8" spans="2:12" ht="60" x14ac:dyDescent="0.2">
      <c r="B8" s="37">
        <v>1</v>
      </c>
      <c r="C8" s="31"/>
      <c r="D8" s="23" t="s">
        <v>40</v>
      </c>
      <c r="E8" s="22" t="s">
        <v>47</v>
      </c>
      <c r="F8" s="21" t="s">
        <v>352</v>
      </c>
      <c r="G8" s="21" t="s">
        <v>356</v>
      </c>
      <c r="H8" s="21" t="s">
        <v>353</v>
      </c>
      <c r="I8" s="21" t="s">
        <v>354</v>
      </c>
      <c r="J8" s="21" t="s">
        <v>355</v>
      </c>
      <c r="K8" s="21"/>
    </row>
    <row r="9" spans="2:12" ht="45" x14ac:dyDescent="0.2">
      <c r="B9" s="37">
        <v>1</v>
      </c>
      <c r="C9" s="31"/>
      <c r="D9" s="23" t="s">
        <v>40</v>
      </c>
      <c r="E9" s="22" t="s">
        <v>48</v>
      </c>
      <c r="F9" s="21" t="s">
        <v>357</v>
      </c>
      <c r="G9" s="21">
        <v>1.5</v>
      </c>
      <c r="H9" s="21">
        <v>1.25</v>
      </c>
      <c r="I9" s="21">
        <v>2</v>
      </c>
      <c r="J9" s="21">
        <v>1</v>
      </c>
      <c r="K9" s="21"/>
    </row>
    <row r="10" spans="2:12" ht="45" x14ac:dyDescent="0.2">
      <c r="B10" s="37">
        <v>1</v>
      </c>
      <c r="C10" s="31"/>
      <c r="D10" s="23" t="s">
        <v>229</v>
      </c>
      <c r="E10" s="22" t="s">
        <v>49</v>
      </c>
      <c r="F10" s="21" t="s">
        <v>358</v>
      </c>
      <c r="G10" s="21">
        <v>1.5</v>
      </c>
      <c r="H10" s="21">
        <v>1.3</v>
      </c>
      <c r="I10" s="21">
        <v>1.4</v>
      </c>
      <c r="J10" s="21">
        <v>1.2</v>
      </c>
      <c r="K10" s="21"/>
    </row>
    <row r="11" spans="2:12" ht="60" x14ac:dyDescent="0.2">
      <c r="B11" s="37">
        <v>1</v>
      </c>
      <c r="C11" s="31"/>
      <c r="D11" s="23" t="s">
        <v>229</v>
      </c>
      <c r="E11" s="22" t="s">
        <v>50</v>
      </c>
      <c r="F11" s="21" t="s">
        <v>359</v>
      </c>
      <c r="G11" s="63">
        <v>0.5</v>
      </c>
      <c r="H11" s="63">
        <v>0.33333333333333331</v>
      </c>
      <c r="I11" s="21">
        <v>2</v>
      </c>
      <c r="J11" s="21">
        <v>1</v>
      </c>
      <c r="K11" s="21"/>
    </row>
    <row r="12" spans="2:12" ht="45" x14ac:dyDescent="0.2">
      <c r="B12" s="37">
        <v>1</v>
      </c>
      <c r="C12" s="31"/>
      <c r="D12" s="23" t="s">
        <v>229</v>
      </c>
      <c r="E12" s="22" t="s">
        <v>51</v>
      </c>
      <c r="F12" s="21" t="s">
        <v>360</v>
      </c>
      <c r="G12" s="21">
        <v>0.32</v>
      </c>
      <c r="H12" s="21">
        <v>0.3</v>
      </c>
      <c r="I12" s="21">
        <v>0.33</v>
      </c>
      <c r="J12" s="21">
        <v>0.31</v>
      </c>
      <c r="K12" s="21"/>
    </row>
    <row r="13" spans="2:12" ht="60" x14ac:dyDescent="0.2">
      <c r="B13" s="37">
        <v>1</v>
      </c>
      <c r="C13" s="31"/>
      <c r="D13" s="23" t="s">
        <v>229</v>
      </c>
      <c r="E13" s="22" t="s">
        <v>52</v>
      </c>
      <c r="F13" s="21" t="s">
        <v>361</v>
      </c>
      <c r="G13" s="21" t="s">
        <v>362</v>
      </c>
      <c r="H13" s="21" t="s">
        <v>363</v>
      </c>
      <c r="I13" s="21" t="s">
        <v>364</v>
      </c>
      <c r="J13" s="21" t="s">
        <v>365</v>
      </c>
      <c r="K13" s="21"/>
    </row>
    <row r="14" spans="2:12" ht="30" x14ac:dyDescent="0.2">
      <c r="B14" s="37">
        <v>1</v>
      </c>
      <c r="C14" s="31"/>
      <c r="D14" s="23" t="s">
        <v>229</v>
      </c>
      <c r="E14" s="22" t="s">
        <v>53</v>
      </c>
      <c r="F14" s="21" t="s">
        <v>366</v>
      </c>
      <c r="G14" s="21">
        <v>1.3299999999999999E-2</v>
      </c>
      <c r="H14" s="21">
        <v>0.30099999999999999</v>
      </c>
      <c r="I14" s="21">
        <v>6.7000000000000002E-3</v>
      </c>
      <c r="J14" s="21">
        <v>1.01E-2</v>
      </c>
      <c r="K14" s="21"/>
    </row>
    <row r="15" spans="2:12" ht="30" x14ac:dyDescent="0.2">
      <c r="B15" s="37">
        <v>1</v>
      </c>
      <c r="C15" s="31"/>
      <c r="D15" s="23" t="s">
        <v>231</v>
      </c>
      <c r="E15" s="22" t="s">
        <v>54</v>
      </c>
      <c r="F15" s="21" t="s">
        <v>367</v>
      </c>
      <c r="G15" s="21">
        <v>2</v>
      </c>
      <c r="H15" s="21">
        <v>6</v>
      </c>
      <c r="I15" s="21">
        <v>3</v>
      </c>
      <c r="J15" s="21">
        <v>12</v>
      </c>
      <c r="K15" s="21"/>
    </row>
    <row r="16" spans="2:12" ht="90" x14ac:dyDescent="0.2">
      <c r="B16" s="37">
        <v>1</v>
      </c>
      <c r="C16" s="31"/>
      <c r="D16" s="23" t="s">
        <v>231</v>
      </c>
      <c r="E16" s="22" t="s">
        <v>55</v>
      </c>
      <c r="F16" s="21" t="s">
        <v>368</v>
      </c>
      <c r="G16" s="21" t="s">
        <v>369</v>
      </c>
      <c r="H16" s="21" t="s">
        <v>370</v>
      </c>
      <c r="I16" s="21" t="s">
        <v>371</v>
      </c>
      <c r="J16" s="21" t="s">
        <v>372</v>
      </c>
      <c r="K16" s="21"/>
    </row>
    <row r="17" spans="2:11" ht="60" x14ac:dyDescent="0.2">
      <c r="B17" s="37">
        <v>1</v>
      </c>
      <c r="C17" s="31"/>
      <c r="D17" s="23" t="s">
        <v>231</v>
      </c>
      <c r="E17" s="22" t="s">
        <v>56</v>
      </c>
      <c r="F17" s="21" t="s">
        <v>373</v>
      </c>
      <c r="G17" s="21" t="s">
        <v>374</v>
      </c>
      <c r="H17" s="21" t="s">
        <v>375</v>
      </c>
      <c r="I17" s="21" t="s">
        <v>376</v>
      </c>
      <c r="J17" s="21" t="s">
        <v>377</v>
      </c>
      <c r="K17" s="21"/>
    </row>
    <row r="18" spans="2:11" ht="105" x14ac:dyDescent="0.2">
      <c r="B18" s="37">
        <v>1</v>
      </c>
      <c r="C18" s="31"/>
      <c r="D18" s="23" t="s">
        <v>231</v>
      </c>
      <c r="E18" s="22" t="s">
        <v>57</v>
      </c>
      <c r="F18" s="21" t="s">
        <v>378</v>
      </c>
      <c r="G18" s="21" t="s">
        <v>379</v>
      </c>
      <c r="H18" s="21" t="s">
        <v>380</v>
      </c>
      <c r="I18" s="21" t="s">
        <v>381</v>
      </c>
      <c r="J18" s="21" t="s">
        <v>382</v>
      </c>
      <c r="K18" s="21"/>
    </row>
    <row r="19" spans="2:11" ht="60" x14ac:dyDescent="0.2">
      <c r="B19" s="37">
        <v>1</v>
      </c>
      <c r="C19" s="31"/>
      <c r="D19" s="23" t="s">
        <v>231</v>
      </c>
      <c r="E19" s="22" t="s">
        <v>58</v>
      </c>
      <c r="F19" s="65" t="s">
        <v>685</v>
      </c>
      <c r="G19" s="64" t="s">
        <v>383</v>
      </c>
      <c r="H19" s="63">
        <v>0.66666666666666663</v>
      </c>
      <c r="I19" s="64" t="s">
        <v>384</v>
      </c>
      <c r="J19" s="21">
        <v>1</v>
      </c>
      <c r="K19" s="21"/>
    </row>
    <row r="20" spans="2:11" ht="45" x14ac:dyDescent="0.2">
      <c r="B20" s="37">
        <v>2</v>
      </c>
      <c r="C20" s="31"/>
      <c r="D20" s="23" t="s">
        <v>40</v>
      </c>
      <c r="E20" s="22" t="s">
        <v>59</v>
      </c>
      <c r="F20" s="21" t="s">
        <v>385</v>
      </c>
      <c r="G20" s="21" t="s">
        <v>344</v>
      </c>
      <c r="H20" s="21" t="s">
        <v>343</v>
      </c>
      <c r="I20" s="21" t="s">
        <v>345</v>
      </c>
      <c r="J20" s="21" t="s">
        <v>346</v>
      </c>
      <c r="K20" s="21"/>
    </row>
    <row r="21" spans="2:11" ht="15" x14ac:dyDescent="0.2">
      <c r="B21" s="37">
        <v>2</v>
      </c>
      <c r="C21" s="31"/>
      <c r="D21" s="23" t="s">
        <v>40</v>
      </c>
      <c r="E21" s="22" t="s">
        <v>60</v>
      </c>
      <c r="F21" s="21" t="s">
        <v>386</v>
      </c>
      <c r="G21" s="21" t="s">
        <v>387</v>
      </c>
      <c r="H21" s="21" t="s">
        <v>388</v>
      </c>
      <c r="I21" s="21" t="s">
        <v>389</v>
      </c>
      <c r="J21" s="21" t="s">
        <v>390</v>
      </c>
      <c r="K21" s="21"/>
    </row>
    <row r="22" spans="2:11" ht="90" x14ac:dyDescent="0.2">
      <c r="B22" s="37">
        <v>2</v>
      </c>
      <c r="C22" s="31"/>
      <c r="D22" s="23" t="s">
        <v>40</v>
      </c>
      <c r="E22" s="22" t="s">
        <v>61</v>
      </c>
      <c r="F22" s="21" t="s">
        <v>631</v>
      </c>
      <c r="G22" s="21" t="s">
        <v>343</v>
      </c>
      <c r="H22" s="21" t="s">
        <v>344</v>
      </c>
      <c r="I22" s="21" t="s">
        <v>345</v>
      </c>
      <c r="J22" s="21" t="s">
        <v>346</v>
      </c>
      <c r="K22" s="21"/>
    </row>
    <row r="23" spans="2:11" ht="60" x14ac:dyDescent="0.2">
      <c r="B23" s="37">
        <v>2</v>
      </c>
      <c r="C23" s="31"/>
      <c r="D23" s="23" t="s">
        <v>40</v>
      </c>
      <c r="E23" s="22" t="s">
        <v>62</v>
      </c>
      <c r="F23" s="21" t="s">
        <v>391</v>
      </c>
      <c r="G23" s="21" t="s">
        <v>346</v>
      </c>
      <c r="H23" s="21" t="s">
        <v>344</v>
      </c>
      <c r="I23" s="21" t="s">
        <v>343</v>
      </c>
      <c r="J23" s="21" t="s">
        <v>345</v>
      </c>
      <c r="K23" s="21"/>
    </row>
    <row r="24" spans="2:11" ht="75" x14ac:dyDescent="0.2">
      <c r="B24" s="37">
        <v>2</v>
      </c>
      <c r="C24" s="31"/>
      <c r="D24" s="23" t="s">
        <v>40</v>
      </c>
      <c r="E24" s="22" t="s">
        <v>63</v>
      </c>
      <c r="F24" s="21" t="s">
        <v>392</v>
      </c>
      <c r="G24" s="21" t="s">
        <v>344</v>
      </c>
      <c r="H24" s="21" t="s">
        <v>343</v>
      </c>
      <c r="I24" s="21" t="s">
        <v>345</v>
      </c>
      <c r="J24" s="21" t="s">
        <v>346</v>
      </c>
      <c r="K24" s="21"/>
    </row>
    <row r="25" spans="2:11" ht="75" x14ac:dyDescent="0.2">
      <c r="B25" s="37">
        <v>2</v>
      </c>
      <c r="C25" s="31"/>
      <c r="D25" s="23" t="s">
        <v>40</v>
      </c>
      <c r="E25" s="22" t="s">
        <v>64</v>
      </c>
      <c r="F25" s="21" t="s">
        <v>393</v>
      </c>
      <c r="G25" s="21" t="s">
        <v>344</v>
      </c>
      <c r="H25" s="21" t="s">
        <v>343</v>
      </c>
      <c r="I25" s="21" t="s">
        <v>345</v>
      </c>
      <c r="J25" s="21" t="s">
        <v>346</v>
      </c>
      <c r="K25" s="21"/>
    </row>
    <row r="26" spans="2:11" ht="30" x14ac:dyDescent="0.2">
      <c r="B26" s="37">
        <v>2</v>
      </c>
      <c r="C26" s="31"/>
      <c r="D26" s="23" t="s">
        <v>40</v>
      </c>
      <c r="E26" s="22" t="s">
        <v>65</v>
      </c>
      <c r="F26" s="21" t="s">
        <v>394</v>
      </c>
      <c r="G26" s="21">
        <v>45</v>
      </c>
      <c r="H26" s="21">
        <v>5</v>
      </c>
      <c r="I26" s="21">
        <v>9</v>
      </c>
      <c r="J26" s="21">
        <v>15</v>
      </c>
      <c r="K26" s="21"/>
    </row>
    <row r="27" spans="2:11" ht="30" x14ac:dyDescent="0.2">
      <c r="B27" s="37">
        <v>2</v>
      </c>
      <c r="C27" s="31"/>
      <c r="D27" s="23" t="s">
        <v>40</v>
      </c>
      <c r="E27" s="22" t="s">
        <v>66</v>
      </c>
      <c r="F27" s="21" t="s">
        <v>395</v>
      </c>
      <c r="G27" s="21">
        <v>5</v>
      </c>
      <c r="H27" s="21">
        <v>2</v>
      </c>
      <c r="I27" s="21">
        <v>4</v>
      </c>
      <c r="J27" s="21">
        <v>3</v>
      </c>
      <c r="K27" s="21"/>
    </row>
    <row r="28" spans="2:11" ht="30" x14ac:dyDescent="0.2">
      <c r="B28" s="37">
        <v>2</v>
      </c>
      <c r="C28" s="31"/>
      <c r="D28" s="23" t="s">
        <v>229</v>
      </c>
      <c r="E28" s="22" t="s">
        <v>67</v>
      </c>
      <c r="F28" s="21" t="s">
        <v>396</v>
      </c>
      <c r="G28" s="21">
        <v>0.5</v>
      </c>
      <c r="H28" s="21">
        <v>1</v>
      </c>
      <c r="I28" s="21" t="s">
        <v>397</v>
      </c>
      <c r="J28" s="21" t="s">
        <v>398</v>
      </c>
      <c r="K28" s="21"/>
    </row>
    <row r="29" spans="2:11" ht="30" x14ac:dyDescent="0.2">
      <c r="B29" s="37">
        <v>2</v>
      </c>
      <c r="C29" s="31"/>
      <c r="D29" s="23" t="s">
        <v>229</v>
      </c>
      <c r="E29" s="22" t="s">
        <v>68</v>
      </c>
      <c r="F29" s="21" t="s">
        <v>399</v>
      </c>
      <c r="G29" s="64" t="s">
        <v>400</v>
      </c>
      <c r="H29" s="64" t="s">
        <v>401</v>
      </c>
      <c r="I29" s="64" t="s">
        <v>402</v>
      </c>
      <c r="J29" s="64" t="s">
        <v>403</v>
      </c>
      <c r="K29" s="21"/>
    </row>
    <row r="30" spans="2:11" ht="45" x14ac:dyDescent="0.2">
      <c r="B30" s="37">
        <v>2</v>
      </c>
      <c r="C30" s="31"/>
      <c r="D30" s="23" t="s">
        <v>229</v>
      </c>
      <c r="E30" s="22" t="s">
        <v>69</v>
      </c>
      <c r="F30" s="21" t="s">
        <v>404</v>
      </c>
      <c r="G30" s="21" t="s">
        <v>405</v>
      </c>
      <c r="H30" s="21" t="s">
        <v>406</v>
      </c>
      <c r="I30" s="21" t="s">
        <v>407</v>
      </c>
      <c r="J30" s="21" t="s">
        <v>408</v>
      </c>
      <c r="K30" s="21"/>
    </row>
    <row r="31" spans="2:11" ht="75" x14ac:dyDescent="0.2">
      <c r="B31" s="37">
        <v>2</v>
      </c>
      <c r="C31" s="31"/>
      <c r="D31" s="23" t="s">
        <v>229</v>
      </c>
      <c r="E31" s="22" t="s">
        <v>70</v>
      </c>
      <c r="F31" s="21" t="s">
        <v>409</v>
      </c>
      <c r="G31" s="21" t="s">
        <v>346</v>
      </c>
      <c r="H31" s="21" t="s">
        <v>344</v>
      </c>
      <c r="I31" s="21" t="s">
        <v>343</v>
      </c>
      <c r="J31" s="21" t="s">
        <v>410</v>
      </c>
      <c r="K31" s="21"/>
    </row>
    <row r="32" spans="2:11" ht="45" x14ac:dyDescent="0.2">
      <c r="B32" s="37">
        <v>2</v>
      </c>
      <c r="C32" s="31"/>
      <c r="D32" s="23" t="s">
        <v>229</v>
      </c>
      <c r="E32" s="22" t="s">
        <v>71</v>
      </c>
      <c r="F32" s="21" t="s">
        <v>411</v>
      </c>
      <c r="G32" s="21" t="s">
        <v>412</v>
      </c>
      <c r="H32" s="21" t="s">
        <v>413</v>
      </c>
      <c r="I32" s="21" t="s">
        <v>414</v>
      </c>
      <c r="J32" s="21" t="s">
        <v>415</v>
      </c>
      <c r="K32" s="21"/>
    </row>
    <row r="33" spans="2:12" ht="45" x14ac:dyDescent="0.2">
      <c r="B33" s="37">
        <v>2</v>
      </c>
      <c r="C33" s="31"/>
      <c r="D33" s="23" t="s">
        <v>231</v>
      </c>
      <c r="E33" s="22" t="s">
        <v>72</v>
      </c>
      <c r="F33" s="21" t="s">
        <v>416</v>
      </c>
      <c r="G33" s="21">
        <v>15</v>
      </c>
      <c r="H33" s="21">
        <v>1</v>
      </c>
      <c r="I33" s="21">
        <v>5</v>
      </c>
      <c r="J33" s="21">
        <v>0</v>
      </c>
      <c r="K33" s="21"/>
    </row>
    <row r="34" spans="2:12" ht="60" x14ac:dyDescent="0.2">
      <c r="B34" s="37">
        <v>2</v>
      </c>
      <c r="C34" s="31"/>
      <c r="D34" s="23" t="s">
        <v>231</v>
      </c>
      <c r="E34" s="22" t="s">
        <v>73</v>
      </c>
      <c r="F34" s="21" t="s">
        <v>417</v>
      </c>
      <c r="G34" s="21" t="s">
        <v>418</v>
      </c>
      <c r="H34" s="21">
        <v>0.25</v>
      </c>
      <c r="I34" s="21">
        <v>0.75</v>
      </c>
      <c r="J34" s="21" t="s">
        <v>419</v>
      </c>
      <c r="K34" s="21"/>
    </row>
    <row r="35" spans="2:12" ht="45" x14ac:dyDescent="0.2">
      <c r="B35" s="37">
        <v>2</v>
      </c>
      <c r="C35" s="31"/>
      <c r="D35" s="23" t="s">
        <v>231</v>
      </c>
      <c r="E35" s="22" t="s">
        <v>74</v>
      </c>
      <c r="F35" s="21" t="s">
        <v>630</v>
      </c>
      <c r="G35" s="21">
        <v>4.0000000000000001E-3</v>
      </c>
      <c r="H35" s="21">
        <v>6.0000000000000001E-3</v>
      </c>
      <c r="I35" s="21">
        <v>5.0000000000000001E-3</v>
      </c>
      <c r="J35" s="21">
        <v>3.0000000000000001E-3</v>
      </c>
      <c r="K35" s="21"/>
    </row>
    <row r="36" spans="2:12" ht="45" x14ac:dyDescent="0.2">
      <c r="B36" s="37">
        <v>2</v>
      </c>
      <c r="C36" s="31"/>
      <c r="D36" s="23" t="s">
        <v>231</v>
      </c>
      <c r="E36" s="22" t="s">
        <v>75</v>
      </c>
      <c r="F36" s="65" t="s">
        <v>684</v>
      </c>
      <c r="G36" s="21">
        <v>12</v>
      </c>
      <c r="H36" s="21">
        <v>6</v>
      </c>
      <c r="I36" s="21">
        <v>2</v>
      </c>
      <c r="J36" s="21">
        <v>7</v>
      </c>
      <c r="K36" s="21"/>
      <c r="L36" s="20">
        <v>190</v>
      </c>
    </row>
    <row r="37" spans="2:12" ht="75" x14ac:dyDescent="0.2">
      <c r="B37" s="37">
        <v>2</v>
      </c>
      <c r="C37" s="31"/>
      <c r="D37" s="23" t="s">
        <v>231</v>
      </c>
      <c r="E37" s="22" t="s">
        <v>76</v>
      </c>
      <c r="F37" s="21" t="s">
        <v>683</v>
      </c>
      <c r="G37" s="21">
        <v>0.06</v>
      </c>
      <c r="H37" s="21">
        <v>0.05</v>
      </c>
      <c r="I37" s="21">
        <v>7.0000000000000007E-2</v>
      </c>
      <c r="J37" s="21">
        <v>0.08</v>
      </c>
      <c r="K37" s="21"/>
    </row>
    <row r="38" spans="2:12" ht="105" x14ac:dyDescent="0.2">
      <c r="B38" s="37">
        <v>3</v>
      </c>
      <c r="C38" s="31"/>
      <c r="D38" s="23" t="s">
        <v>40</v>
      </c>
      <c r="E38" s="22" t="s">
        <v>77</v>
      </c>
      <c r="F38" s="21" t="s">
        <v>420</v>
      </c>
      <c r="G38" s="21" t="s">
        <v>421</v>
      </c>
      <c r="H38" s="21" t="s">
        <v>422</v>
      </c>
      <c r="I38" s="21" t="s">
        <v>423</v>
      </c>
      <c r="J38" s="21" t="s">
        <v>424</v>
      </c>
      <c r="K38" s="21"/>
    </row>
    <row r="39" spans="2:12" ht="60" x14ac:dyDescent="0.2">
      <c r="B39" s="37">
        <v>3</v>
      </c>
      <c r="C39" s="31"/>
      <c r="D39" s="23" t="s">
        <v>40</v>
      </c>
      <c r="E39" s="22" t="s">
        <v>78</v>
      </c>
      <c r="F39" s="65" t="s">
        <v>678</v>
      </c>
      <c r="G39" s="21" t="s">
        <v>679</v>
      </c>
      <c r="H39" s="21" t="s">
        <v>680</v>
      </c>
      <c r="I39" s="21" t="s">
        <v>681</v>
      </c>
      <c r="J39" s="21" t="s">
        <v>682</v>
      </c>
      <c r="K39" s="21"/>
      <c r="L39" s="20">
        <v>197</v>
      </c>
    </row>
    <row r="40" spans="2:12" ht="30" x14ac:dyDescent="0.2">
      <c r="B40" s="37">
        <v>3</v>
      </c>
      <c r="C40" s="31"/>
      <c r="D40" s="23" t="s">
        <v>40</v>
      </c>
      <c r="E40" s="22" t="s">
        <v>79</v>
      </c>
      <c r="F40" s="68" t="s">
        <v>425</v>
      </c>
      <c r="G40" s="21" t="s">
        <v>674</v>
      </c>
      <c r="H40" s="21" t="s">
        <v>675</v>
      </c>
      <c r="I40" s="21" t="s">
        <v>676</v>
      </c>
      <c r="J40" s="21" t="s">
        <v>677</v>
      </c>
      <c r="K40" s="21"/>
    </row>
    <row r="41" spans="2:12" ht="30" x14ac:dyDescent="0.2">
      <c r="B41" s="37">
        <v>3</v>
      </c>
      <c r="C41" s="31"/>
      <c r="D41" s="23" t="s">
        <v>40</v>
      </c>
      <c r="E41" s="22" t="s">
        <v>80</v>
      </c>
      <c r="F41" s="65" t="s">
        <v>673</v>
      </c>
      <c r="G41" s="21" t="s">
        <v>426</v>
      </c>
      <c r="H41" s="21" t="s">
        <v>427</v>
      </c>
      <c r="I41" s="21" t="s">
        <v>428</v>
      </c>
      <c r="J41" s="21" t="s">
        <v>429</v>
      </c>
      <c r="K41" s="21"/>
      <c r="L41" s="20">
        <v>199</v>
      </c>
    </row>
    <row r="42" spans="2:12" ht="30" x14ac:dyDescent="0.2">
      <c r="B42" s="37">
        <v>3</v>
      </c>
      <c r="C42" s="31"/>
      <c r="D42" s="23" t="s">
        <v>40</v>
      </c>
      <c r="E42" s="22" t="s">
        <v>81</v>
      </c>
      <c r="F42" s="65" t="s">
        <v>672</v>
      </c>
      <c r="G42" s="21" t="s">
        <v>430</v>
      </c>
      <c r="H42" s="21" t="s">
        <v>431</v>
      </c>
      <c r="I42" s="21" t="s">
        <v>432</v>
      </c>
      <c r="J42" s="21" t="s">
        <v>433</v>
      </c>
      <c r="K42" s="21"/>
      <c r="L42" s="20">
        <v>202</v>
      </c>
    </row>
    <row r="43" spans="2:12" ht="60" x14ac:dyDescent="0.2">
      <c r="B43" s="37">
        <v>3</v>
      </c>
      <c r="C43" s="31"/>
      <c r="D43" s="23" t="s">
        <v>40</v>
      </c>
      <c r="E43" s="22" t="s">
        <v>82</v>
      </c>
      <c r="F43" s="21" t="s">
        <v>434</v>
      </c>
      <c r="G43" s="21" t="s">
        <v>343</v>
      </c>
      <c r="H43" s="21" t="s">
        <v>344</v>
      </c>
      <c r="I43" s="21" t="s">
        <v>345</v>
      </c>
      <c r="J43" s="21" t="s">
        <v>346</v>
      </c>
      <c r="K43" s="21"/>
    </row>
    <row r="44" spans="2:12" ht="30" x14ac:dyDescent="0.2">
      <c r="B44" s="37">
        <v>3</v>
      </c>
      <c r="C44" s="31"/>
      <c r="D44" s="23" t="s">
        <v>40</v>
      </c>
      <c r="E44" s="22" t="s">
        <v>83</v>
      </c>
      <c r="F44" s="21" t="s">
        <v>439</v>
      </c>
      <c r="G44" s="21" t="s">
        <v>436</v>
      </c>
      <c r="H44" s="21" t="s">
        <v>435</v>
      </c>
      <c r="I44" s="21" t="s">
        <v>438</v>
      </c>
      <c r="J44" s="21" t="s">
        <v>437</v>
      </c>
      <c r="K44" s="21"/>
    </row>
    <row r="45" spans="2:12" ht="30" x14ac:dyDescent="0.2">
      <c r="B45" s="37">
        <v>3</v>
      </c>
      <c r="C45" s="31"/>
      <c r="D45" s="23" t="s">
        <v>40</v>
      </c>
      <c r="E45" s="22" t="s">
        <v>84</v>
      </c>
      <c r="F45" s="20" t="s">
        <v>440</v>
      </c>
      <c r="G45" s="20" t="s">
        <v>441</v>
      </c>
      <c r="H45" s="20" t="s">
        <v>442</v>
      </c>
      <c r="I45" s="20" t="s">
        <v>443</v>
      </c>
      <c r="J45" s="20" t="s">
        <v>444</v>
      </c>
      <c r="K45" s="21"/>
    </row>
    <row r="46" spans="2:12" ht="90" x14ac:dyDescent="0.2">
      <c r="B46" s="37">
        <v>3</v>
      </c>
      <c r="C46" s="31"/>
      <c r="D46" s="23" t="s">
        <v>229</v>
      </c>
      <c r="E46" s="22" t="s">
        <v>85</v>
      </c>
      <c r="F46" s="21" t="s">
        <v>445</v>
      </c>
      <c r="G46" s="21" t="s">
        <v>446</v>
      </c>
      <c r="H46" s="21" t="s">
        <v>447</v>
      </c>
      <c r="I46" s="21" t="s">
        <v>448</v>
      </c>
      <c r="J46" s="21" t="s">
        <v>449</v>
      </c>
      <c r="K46" s="21"/>
    </row>
    <row r="47" spans="2:12" ht="45" x14ac:dyDescent="0.2">
      <c r="B47" s="37">
        <v>3</v>
      </c>
      <c r="C47" s="31"/>
      <c r="D47" s="23" t="s">
        <v>229</v>
      </c>
      <c r="E47" s="22" t="s">
        <v>86</v>
      </c>
      <c r="F47" s="21" t="s">
        <v>629</v>
      </c>
      <c r="G47" s="21" t="s">
        <v>450</v>
      </c>
      <c r="H47" s="21" t="s">
        <v>451</v>
      </c>
      <c r="I47" s="21" t="s">
        <v>452</v>
      </c>
      <c r="J47" s="21" t="s">
        <v>453</v>
      </c>
      <c r="K47" s="21"/>
    </row>
    <row r="48" spans="2:12" ht="75" x14ac:dyDescent="0.2">
      <c r="B48" s="37">
        <v>3</v>
      </c>
      <c r="C48" s="31"/>
      <c r="D48" s="23" t="s">
        <v>229</v>
      </c>
      <c r="E48" s="22" t="s">
        <v>87</v>
      </c>
      <c r="F48" s="21" t="s">
        <v>454</v>
      </c>
      <c r="G48" s="21" t="s">
        <v>346</v>
      </c>
      <c r="H48" s="21" t="s">
        <v>344</v>
      </c>
      <c r="I48" s="21" t="s">
        <v>343</v>
      </c>
      <c r="J48" s="21" t="s">
        <v>345</v>
      </c>
      <c r="K48" s="21"/>
    </row>
    <row r="49" spans="2:12" ht="45" x14ac:dyDescent="0.2">
      <c r="B49" s="37">
        <v>3</v>
      </c>
      <c r="C49" s="31"/>
      <c r="D49" s="23" t="s">
        <v>229</v>
      </c>
      <c r="E49" s="22" t="s">
        <v>88</v>
      </c>
      <c r="F49" s="21" t="s">
        <v>455</v>
      </c>
      <c r="G49" s="21">
        <v>0.4</v>
      </c>
      <c r="H49" s="21">
        <v>0.3</v>
      </c>
      <c r="I49" s="21">
        <v>0.6</v>
      </c>
      <c r="J49" s="21">
        <v>0.2</v>
      </c>
      <c r="K49" s="21"/>
    </row>
    <row r="50" spans="2:12" ht="30" x14ac:dyDescent="0.2">
      <c r="B50" s="37">
        <v>3</v>
      </c>
      <c r="C50" s="31"/>
      <c r="D50" s="23" t="s">
        <v>229</v>
      </c>
      <c r="E50" s="22" t="s">
        <v>89</v>
      </c>
      <c r="F50" s="21" t="s">
        <v>456</v>
      </c>
      <c r="G50" s="21" t="s">
        <v>457</v>
      </c>
      <c r="H50" s="21" t="s">
        <v>458</v>
      </c>
      <c r="I50" s="21" t="s">
        <v>459</v>
      </c>
      <c r="J50" s="21" t="s">
        <v>460</v>
      </c>
      <c r="K50" s="21"/>
    </row>
    <row r="51" spans="2:12" ht="30" x14ac:dyDescent="0.2">
      <c r="B51" s="37">
        <v>3</v>
      </c>
      <c r="C51" s="31"/>
      <c r="D51" s="23" t="s">
        <v>231</v>
      </c>
      <c r="E51" s="22" t="s">
        <v>90</v>
      </c>
      <c r="F51" s="21" t="s">
        <v>461</v>
      </c>
      <c r="G51" s="21" t="s">
        <v>462</v>
      </c>
      <c r="H51" s="64" t="s">
        <v>463</v>
      </c>
      <c r="I51" s="21">
        <v>1</v>
      </c>
      <c r="J51" s="21">
        <v>0</v>
      </c>
      <c r="K51" s="21"/>
    </row>
    <row r="52" spans="2:12" ht="30" x14ac:dyDescent="0.2">
      <c r="B52" s="37">
        <v>3</v>
      </c>
      <c r="C52" s="31"/>
      <c r="D52" s="23" t="s">
        <v>231</v>
      </c>
      <c r="E52" s="22" t="s">
        <v>91</v>
      </c>
      <c r="F52" s="65" t="s">
        <v>671</v>
      </c>
      <c r="G52" s="21" t="s">
        <v>457</v>
      </c>
      <c r="H52" s="21" t="s">
        <v>458</v>
      </c>
      <c r="I52" s="21" t="s">
        <v>459</v>
      </c>
      <c r="J52" s="21" t="s">
        <v>464</v>
      </c>
      <c r="K52" s="21"/>
      <c r="L52" s="20">
        <v>225</v>
      </c>
    </row>
    <row r="53" spans="2:12" ht="60" x14ac:dyDescent="0.2">
      <c r="B53" s="37">
        <v>3</v>
      </c>
      <c r="C53" s="31"/>
      <c r="D53" s="23" t="s">
        <v>231</v>
      </c>
      <c r="E53" s="22" t="s">
        <v>92</v>
      </c>
      <c r="F53" s="21" t="s">
        <v>465</v>
      </c>
      <c r="G53" s="21" t="s">
        <v>467</v>
      </c>
      <c r="H53" s="21" t="s">
        <v>468</v>
      </c>
      <c r="I53" s="21" t="s">
        <v>466</v>
      </c>
      <c r="J53" s="21" t="s">
        <v>469</v>
      </c>
      <c r="K53" s="21"/>
    </row>
    <row r="54" spans="2:12" ht="30" x14ac:dyDescent="0.2">
      <c r="B54" s="37">
        <v>3</v>
      </c>
      <c r="C54" s="31"/>
      <c r="D54" s="23" t="s">
        <v>231</v>
      </c>
      <c r="E54" s="22" t="s">
        <v>93</v>
      </c>
      <c r="F54" s="65" t="s">
        <v>470</v>
      </c>
      <c r="G54" s="64" t="s">
        <v>403</v>
      </c>
      <c r="H54" s="64" t="s">
        <v>471</v>
      </c>
      <c r="I54" s="64" t="s">
        <v>472</v>
      </c>
      <c r="J54" s="64" t="s">
        <v>473</v>
      </c>
      <c r="K54" s="21"/>
      <c r="L54" s="20">
        <v>227</v>
      </c>
    </row>
    <row r="55" spans="2:12" ht="15" x14ac:dyDescent="0.2">
      <c r="B55" s="37">
        <v>3</v>
      </c>
      <c r="C55" s="31"/>
      <c r="D55" s="23" t="s">
        <v>231</v>
      </c>
      <c r="E55" s="22" t="s">
        <v>94</v>
      </c>
      <c r="F55" s="21" t="s">
        <v>474</v>
      </c>
      <c r="G55" s="21" t="s">
        <v>475</v>
      </c>
      <c r="H55" s="21" t="s">
        <v>476</v>
      </c>
      <c r="I55" s="21" t="s">
        <v>477</v>
      </c>
      <c r="J55" s="21" t="s">
        <v>478</v>
      </c>
      <c r="K55" s="21"/>
    </row>
    <row r="56" spans="2:12" ht="15" x14ac:dyDescent="0.2">
      <c r="B56" s="37">
        <v>4</v>
      </c>
      <c r="C56" s="31"/>
      <c r="D56" s="23" t="s">
        <v>40</v>
      </c>
      <c r="E56" s="22" t="s">
        <v>95</v>
      </c>
      <c r="F56" s="21" t="s">
        <v>479</v>
      </c>
      <c r="G56" s="21" t="s">
        <v>480</v>
      </c>
      <c r="H56" s="21" t="s">
        <v>481</v>
      </c>
      <c r="I56" s="21" t="s">
        <v>482</v>
      </c>
      <c r="J56" s="21" t="s">
        <v>483</v>
      </c>
      <c r="K56" s="21"/>
    </row>
    <row r="57" spans="2:12" ht="60" x14ac:dyDescent="0.2">
      <c r="B57" s="37">
        <v>4</v>
      </c>
      <c r="C57" s="31"/>
      <c r="D57" s="23" t="s">
        <v>40</v>
      </c>
      <c r="E57" s="22" t="s">
        <v>96</v>
      </c>
      <c r="F57" s="21" t="s">
        <v>484</v>
      </c>
      <c r="G57" s="21" t="s">
        <v>485</v>
      </c>
      <c r="H57" s="21" t="s">
        <v>486</v>
      </c>
      <c r="I57" s="21" t="s">
        <v>487</v>
      </c>
      <c r="J57" s="21" t="s">
        <v>488</v>
      </c>
      <c r="K57" s="21"/>
    </row>
    <row r="58" spans="2:12" ht="15" x14ac:dyDescent="0.2">
      <c r="B58" s="37">
        <v>4</v>
      </c>
      <c r="C58" s="31"/>
      <c r="D58" s="22" t="s">
        <v>40</v>
      </c>
      <c r="E58" s="22" t="s">
        <v>97</v>
      </c>
      <c r="F58" s="21" t="s">
        <v>627</v>
      </c>
      <c r="G58" s="21" t="s">
        <v>489</v>
      </c>
      <c r="H58" s="21" t="s">
        <v>490</v>
      </c>
      <c r="I58" s="21" t="s">
        <v>491</v>
      </c>
      <c r="J58" s="21" t="s">
        <v>492</v>
      </c>
      <c r="K58" s="21"/>
    </row>
    <row r="59" spans="2:12" ht="15" x14ac:dyDescent="0.2">
      <c r="B59" s="37">
        <v>4</v>
      </c>
      <c r="C59" s="31"/>
      <c r="D59" s="23" t="s">
        <v>40</v>
      </c>
      <c r="E59" s="22" t="s">
        <v>98</v>
      </c>
      <c r="F59" s="21" t="s">
        <v>628</v>
      </c>
      <c r="G59" s="21" t="s">
        <v>493</v>
      </c>
      <c r="H59" s="21" t="s">
        <v>494</v>
      </c>
      <c r="I59" s="21" t="s">
        <v>495</v>
      </c>
      <c r="J59" s="21" t="s">
        <v>496</v>
      </c>
      <c r="K59" s="21"/>
    </row>
    <row r="60" spans="2:12" ht="30" x14ac:dyDescent="0.2">
      <c r="B60" s="37">
        <v>4</v>
      </c>
      <c r="C60" s="31"/>
      <c r="D60" s="23" t="s">
        <v>40</v>
      </c>
      <c r="E60" s="22" t="s">
        <v>99</v>
      </c>
      <c r="F60" s="21" t="s">
        <v>497</v>
      </c>
      <c r="G60" s="21" t="s">
        <v>498</v>
      </c>
      <c r="H60" s="21" t="s">
        <v>499</v>
      </c>
      <c r="I60" s="21" t="s">
        <v>500</v>
      </c>
      <c r="J60" s="21" t="s">
        <v>501</v>
      </c>
      <c r="K60" s="21"/>
    </row>
    <row r="61" spans="2:12" ht="105" x14ac:dyDescent="0.2">
      <c r="B61" s="37">
        <v>4</v>
      </c>
      <c r="C61" s="31"/>
      <c r="D61" s="23" t="s">
        <v>40</v>
      </c>
      <c r="E61" s="22" t="s">
        <v>100</v>
      </c>
      <c r="F61" s="21" t="s">
        <v>502</v>
      </c>
      <c r="G61" s="21" t="s">
        <v>503</v>
      </c>
      <c r="H61" s="21" t="s">
        <v>504</v>
      </c>
      <c r="I61" s="21" t="s">
        <v>505</v>
      </c>
      <c r="J61" s="65" t="s">
        <v>506</v>
      </c>
      <c r="K61" s="21"/>
      <c r="L61" s="20">
        <v>240</v>
      </c>
    </row>
    <row r="62" spans="2:12" ht="30" x14ac:dyDescent="0.2">
      <c r="B62" s="37">
        <v>4</v>
      </c>
      <c r="C62" s="31"/>
      <c r="D62" s="23" t="s">
        <v>40</v>
      </c>
      <c r="E62" s="22" t="s">
        <v>101</v>
      </c>
      <c r="F62" s="21" t="s">
        <v>507</v>
      </c>
      <c r="G62" s="21" t="s">
        <v>508</v>
      </c>
      <c r="H62" s="21" t="s">
        <v>509</v>
      </c>
      <c r="I62" s="21" t="s">
        <v>510</v>
      </c>
      <c r="J62" s="21" t="s">
        <v>511</v>
      </c>
      <c r="K62" s="21"/>
    </row>
    <row r="63" spans="2:12" ht="15" x14ac:dyDescent="0.2">
      <c r="B63" s="37">
        <v>4</v>
      </c>
      <c r="C63" s="31"/>
      <c r="D63" s="23" t="s">
        <v>40</v>
      </c>
      <c r="E63" s="22" t="s">
        <v>102</v>
      </c>
      <c r="F63" s="21" t="s">
        <v>626</v>
      </c>
      <c r="G63" s="21" t="s">
        <v>515</v>
      </c>
      <c r="H63" s="21" t="s">
        <v>514</v>
      </c>
      <c r="I63" s="21" t="s">
        <v>513</v>
      </c>
      <c r="J63" s="21" t="s">
        <v>512</v>
      </c>
      <c r="K63" s="21"/>
    </row>
    <row r="64" spans="2:12" ht="45" x14ac:dyDescent="0.2">
      <c r="B64" s="37">
        <v>4</v>
      </c>
      <c r="C64" s="31"/>
      <c r="D64" s="23" t="s">
        <v>229</v>
      </c>
      <c r="E64" s="22" t="s">
        <v>103</v>
      </c>
      <c r="F64" s="21" t="s">
        <v>516</v>
      </c>
      <c r="G64" s="21" t="s">
        <v>346</v>
      </c>
      <c r="H64" s="21" t="s">
        <v>344</v>
      </c>
      <c r="I64" s="21" t="s">
        <v>343</v>
      </c>
      <c r="J64" s="21" t="s">
        <v>345</v>
      </c>
      <c r="K64" s="21"/>
    </row>
    <row r="65" spans="2:12" ht="75" x14ac:dyDescent="0.2">
      <c r="B65" s="37">
        <v>4</v>
      </c>
      <c r="C65" s="31"/>
      <c r="D65" s="23" t="s">
        <v>229</v>
      </c>
      <c r="E65" s="22" t="s">
        <v>104</v>
      </c>
      <c r="F65" s="21" t="s">
        <v>517</v>
      </c>
      <c r="G65" s="21" t="s">
        <v>518</v>
      </c>
      <c r="H65" s="21" t="s">
        <v>519</v>
      </c>
      <c r="I65" s="21" t="s">
        <v>520</v>
      </c>
      <c r="J65" s="21" t="s">
        <v>521</v>
      </c>
      <c r="K65" s="21"/>
    </row>
    <row r="66" spans="2:12" ht="30" x14ac:dyDescent="0.2">
      <c r="B66" s="37">
        <v>4</v>
      </c>
      <c r="C66" s="31"/>
      <c r="D66" s="23" t="s">
        <v>229</v>
      </c>
      <c r="E66" s="22" t="s">
        <v>105</v>
      </c>
      <c r="F66" s="21" t="s">
        <v>522</v>
      </c>
      <c r="G66" s="21" t="s">
        <v>523</v>
      </c>
      <c r="H66" s="21" t="s">
        <v>524</v>
      </c>
      <c r="I66" s="21" t="s">
        <v>525</v>
      </c>
      <c r="J66" s="21" t="s">
        <v>526</v>
      </c>
      <c r="K66" s="21"/>
    </row>
    <row r="67" spans="2:12" ht="45" x14ac:dyDescent="0.2">
      <c r="B67" s="37">
        <v>4</v>
      </c>
      <c r="C67" s="31"/>
      <c r="D67" s="23" t="s">
        <v>229</v>
      </c>
      <c r="E67" s="22" t="s">
        <v>106</v>
      </c>
      <c r="F67" s="21" t="s">
        <v>625</v>
      </c>
      <c r="G67" s="21" t="s">
        <v>527</v>
      </c>
      <c r="H67" s="21" t="s">
        <v>528</v>
      </c>
      <c r="I67" s="21" t="s">
        <v>529</v>
      </c>
      <c r="J67" s="21" t="s">
        <v>530</v>
      </c>
      <c r="K67" s="21"/>
    </row>
    <row r="68" spans="2:12" ht="45" x14ac:dyDescent="0.2">
      <c r="B68" s="37">
        <v>4</v>
      </c>
      <c r="C68" s="31"/>
      <c r="D68" s="23" t="s">
        <v>229</v>
      </c>
      <c r="E68" s="22" t="s">
        <v>107</v>
      </c>
      <c r="F68" s="21" t="s">
        <v>531</v>
      </c>
      <c r="G68" s="21" t="s">
        <v>532</v>
      </c>
      <c r="H68" s="21" t="s">
        <v>533</v>
      </c>
      <c r="I68" s="21" t="s">
        <v>534</v>
      </c>
      <c r="J68" s="66" t="s">
        <v>535</v>
      </c>
      <c r="K68" s="21"/>
    </row>
    <row r="69" spans="2:12" ht="90" x14ac:dyDescent="0.2">
      <c r="B69" s="37">
        <v>4</v>
      </c>
      <c r="C69" s="31"/>
      <c r="D69" s="23" t="s">
        <v>231</v>
      </c>
      <c r="E69" s="22" t="s">
        <v>108</v>
      </c>
      <c r="F69" s="21" t="s">
        <v>536</v>
      </c>
      <c r="G69" s="21" t="s">
        <v>537</v>
      </c>
      <c r="H69" s="21" t="s">
        <v>538</v>
      </c>
      <c r="I69" s="21" t="s">
        <v>539</v>
      </c>
      <c r="J69" s="21" t="s">
        <v>540</v>
      </c>
      <c r="K69" s="21"/>
    </row>
    <row r="70" spans="2:12" ht="45" x14ac:dyDescent="0.2">
      <c r="B70" s="37">
        <v>4</v>
      </c>
      <c r="C70" s="31"/>
      <c r="D70" s="23" t="s">
        <v>231</v>
      </c>
      <c r="E70" s="22" t="s">
        <v>109</v>
      </c>
      <c r="F70" s="21" t="s">
        <v>624</v>
      </c>
      <c r="G70" s="21" t="s">
        <v>541</v>
      </c>
      <c r="H70" s="21" t="s">
        <v>544</v>
      </c>
      <c r="I70" s="21" t="s">
        <v>542</v>
      </c>
      <c r="J70" s="21" t="s">
        <v>543</v>
      </c>
      <c r="K70" s="21"/>
    </row>
    <row r="71" spans="2:12" ht="30" x14ac:dyDescent="0.2">
      <c r="B71" s="37">
        <v>4</v>
      </c>
      <c r="C71" s="31"/>
      <c r="D71" s="23" t="s">
        <v>231</v>
      </c>
      <c r="E71" s="22" t="s">
        <v>110</v>
      </c>
      <c r="F71" s="21" t="s">
        <v>545</v>
      </c>
      <c r="G71" s="21" t="s">
        <v>667</v>
      </c>
      <c r="H71" s="21" t="s">
        <v>668</v>
      </c>
      <c r="I71" s="21" t="s">
        <v>669</v>
      </c>
      <c r="J71" s="21" t="s">
        <v>670</v>
      </c>
      <c r="K71" s="21"/>
    </row>
    <row r="72" spans="2:12" ht="45" x14ac:dyDescent="0.2">
      <c r="B72" s="37">
        <v>4</v>
      </c>
      <c r="C72" s="31"/>
      <c r="D72" s="23" t="s">
        <v>231</v>
      </c>
      <c r="E72" s="22" t="s">
        <v>111</v>
      </c>
      <c r="F72" s="68" t="s">
        <v>546</v>
      </c>
      <c r="G72" s="21" t="s">
        <v>547</v>
      </c>
      <c r="H72" s="21" t="s">
        <v>548</v>
      </c>
      <c r="I72" s="21" t="s">
        <v>549</v>
      </c>
      <c r="J72" s="21" t="s">
        <v>550</v>
      </c>
      <c r="K72" s="21"/>
    </row>
    <row r="73" spans="2:12" ht="30" x14ac:dyDescent="0.2">
      <c r="B73" s="37">
        <v>4</v>
      </c>
      <c r="C73" s="31"/>
      <c r="D73" s="23" t="s">
        <v>231</v>
      </c>
      <c r="E73" s="22" t="s">
        <v>112</v>
      </c>
      <c r="F73" s="21" t="s">
        <v>551</v>
      </c>
      <c r="G73" s="21" t="s">
        <v>552</v>
      </c>
      <c r="H73" s="21" t="s">
        <v>553</v>
      </c>
      <c r="I73" s="21" t="s">
        <v>554</v>
      </c>
      <c r="J73" s="21" t="s">
        <v>555</v>
      </c>
      <c r="K73" s="21"/>
    </row>
    <row r="74" spans="2:12" ht="75" x14ac:dyDescent="0.2">
      <c r="B74" s="37">
        <v>5</v>
      </c>
      <c r="C74" s="31"/>
      <c r="D74" s="23" t="s">
        <v>40</v>
      </c>
      <c r="E74" s="22" t="s">
        <v>113</v>
      </c>
      <c r="F74" s="21" t="s">
        <v>556</v>
      </c>
      <c r="G74" s="21" t="s">
        <v>557</v>
      </c>
      <c r="H74" s="21" t="s">
        <v>558</v>
      </c>
      <c r="I74" s="21" t="s">
        <v>559</v>
      </c>
      <c r="J74" s="21" t="s">
        <v>560</v>
      </c>
      <c r="K74" s="21"/>
    </row>
    <row r="75" spans="2:12" ht="75" x14ac:dyDescent="0.2">
      <c r="B75" s="37">
        <v>5</v>
      </c>
      <c r="C75" s="31"/>
      <c r="D75" s="23" t="s">
        <v>40</v>
      </c>
      <c r="E75" s="22" t="s">
        <v>114</v>
      </c>
      <c r="F75" s="21" t="s">
        <v>556</v>
      </c>
      <c r="G75" s="21" t="s">
        <v>561</v>
      </c>
      <c r="H75" s="21" t="s">
        <v>558</v>
      </c>
      <c r="I75" s="21" t="s">
        <v>562</v>
      </c>
      <c r="J75" s="21" t="s">
        <v>560</v>
      </c>
      <c r="K75" s="21"/>
    </row>
    <row r="76" spans="2:12" ht="60" x14ac:dyDescent="0.2">
      <c r="B76" s="37">
        <v>5</v>
      </c>
      <c r="C76" s="31"/>
      <c r="D76" s="23" t="s">
        <v>40</v>
      </c>
      <c r="E76" s="22" t="s">
        <v>115</v>
      </c>
      <c r="F76" s="21" t="s">
        <v>563</v>
      </c>
      <c r="G76" s="21" t="s">
        <v>564</v>
      </c>
      <c r="H76" s="21" t="s">
        <v>565</v>
      </c>
      <c r="I76" s="21" t="s">
        <v>566</v>
      </c>
      <c r="J76" s="21" t="s">
        <v>567</v>
      </c>
      <c r="K76" s="21"/>
    </row>
    <row r="77" spans="2:12" ht="45" x14ac:dyDescent="0.2">
      <c r="B77" s="37">
        <v>5</v>
      </c>
      <c r="C77" s="31"/>
      <c r="D77" s="23" t="s">
        <v>40</v>
      </c>
      <c r="E77" s="22" t="s">
        <v>116</v>
      </c>
      <c r="F77" s="21" t="s">
        <v>563</v>
      </c>
      <c r="G77" s="21" t="s">
        <v>568</v>
      </c>
      <c r="H77" s="21" t="s">
        <v>569</v>
      </c>
      <c r="I77" s="21" t="s">
        <v>570</v>
      </c>
      <c r="J77" s="21" t="s">
        <v>571</v>
      </c>
      <c r="K77" s="21"/>
    </row>
    <row r="78" spans="2:12" ht="15" x14ac:dyDescent="0.2">
      <c r="B78" s="37">
        <v>5</v>
      </c>
      <c r="C78" s="31"/>
      <c r="D78" s="23" t="s">
        <v>40</v>
      </c>
      <c r="E78" s="22" t="s">
        <v>117</v>
      </c>
      <c r="F78" s="65" t="s">
        <v>662</v>
      </c>
      <c r="G78" s="21" t="s">
        <v>663</v>
      </c>
      <c r="H78" s="21" t="s">
        <v>664</v>
      </c>
      <c r="I78" s="65" t="s">
        <v>665</v>
      </c>
      <c r="J78" s="21" t="s">
        <v>666</v>
      </c>
      <c r="K78" s="21"/>
      <c r="L78" s="20">
        <v>296</v>
      </c>
    </row>
    <row r="79" spans="2:12" ht="60" x14ac:dyDescent="0.2">
      <c r="B79" s="37">
        <v>5</v>
      </c>
      <c r="C79" s="31"/>
      <c r="D79" s="23" t="s">
        <v>40</v>
      </c>
      <c r="E79" s="22" t="s">
        <v>118</v>
      </c>
      <c r="F79" s="21" t="s">
        <v>572</v>
      </c>
      <c r="G79" s="21" t="s">
        <v>573</v>
      </c>
      <c r="H79" s="21" t="s">
        <v>574</v>
      </c>
      <c r="I79" s="21" t="s">
        <v>575</v>
      </c>
      <c r="J79" s="21" t="s">
        <v>576</v>
      </c>
      <c r="K79" s="21"/>
    </row>
    <row r="80" spans="2:12" ht="90" x14ac:dyDescent="0.2">
      <c r="B80" s="37">
        <v>5</v>
      </c>
      <c r="C80" s="31"/>
      <c r="D80" s="23" t="s">
        <v>40</v>
      </c>
      <c r="E80" s="22" t="s">
        <v>119</v>
      </c>
      <c r="F80" s="20" t="s">
        <v>582</v>
      </c>
      <c r="G80" s="20" t="s">
        <v>583</v>
      </c>
      <c r="H80" s="20" t="s">
        <v>584</v>
      </c>
      <c r="I80" s="20" t="s">
        <v>585</v>
      </c>
      <c r="J80" s="20" t="s">
        <v>586</v>
      </c>
      <c r="K80" s="21"/>
    </row>
    <row r="81" spans="2:12" ht="30" x14ac:dyDescent="0.2">
      <c r="B81" s="37">
        <v>5</v>
      </c>
      <c r="C81" s="31"/>
      <c r="D81" s="23" t="s">
        <v>40</v>
      </c>
      <c r="E81" s="22" t="s">
        <v>120</v>
      </c>
      <c r="F81" s="21" t="s">
        <v>577</v>
      </c>
      <c r="G81" s="21" t="s">
        <v>578</v>
      </c>
      <c r="H81" s="21" t="s">
        <v>579</v>
      </c>
      <c r="I81" s="21" t="s">
        <v>580</v>
      </c>
      <c r="J81" s="21" t="s">
        <v>581</v>
      </c>
      <c r="K81" s="21"/>
    </row>
    <row r="82" spans="2:12" ht="45" x14ac:dyDescent="0.2">
      <c r="B82" s="37">
        <v>5</v>
      </c>
      <c r="C82" s="31"/>
      <c r="D82" s="23" t="s">
        <v>229</v>
      </c>
      <c r="E82" s="22" t="s">
        <v>121</v>
      </c>
      <c r="F82" s="68" t="s">
        <v>660</v>
      </c>
      <c r="G82" s="21">
        <v>0</v>
      </c>
      <c r="H82" s="21">
        <v>1</v>
      </c>
      <c r="I82" s="21" t="s">
        <v>588</v>
      </c>
      <c r="J82" s="21" t="s">
        <v>587</v>
      </c>
      <c r="K82" s="21"/>
    </row>
    <row r="83" spans="2:12" ht="45" x14ac:dyDescent="0.2">
      <c r="B83" s="37">
        <v>5</v>
      </c>
      <c r="C83" s="31"/>
      <c r="D83" s="23" t="s">
        <v>229</v>
      </c>
      <c r="E83" s="22" t="s">
        <v>122</v>
      </c>
      <c r="F83" s="68" t="s">
        <v>661</v>
      </c>
      <c r="G83" s="21">
        <v>1</v>
      </c>
      <c r="H83" s="21">
        <v>0</v>
      </c>
      <c r="I83" s="21" t="s">
        <v>589</v>
      </c>
      <c r="J83" s="21" t="s">
        <v>590</v>
      </c>
      <c r="K83" s="21"/>
    </row>
    <row r="84" spans="2:12" ht="45" x14ac:dyDescent="0.2">
      <c r="B84" s="37">
        <v>5</v>
      </c>
      <c r="C84" s="31"/>
      <c r="D84" s="23" t="s">
        <v>229</v>
      </c>
      <c r="E84" s="22" t="s">
        <v>123</v>
      </c>
      <c r="F84" s="65" t="s">
        <v>659</v>
      </c>
      <c r="G84" s="21" t="s">
        <v>591</v>
      </c>
      <c r="H84" s="21" t="s">
        <v>592</v>
      </c>
      <c r="I84" s="21" t="s">
        <v>593</v>
      </c>
      <c r="J84" s="21" t="s">
        <v>594</v>
      </c>
      <c r="K84" s="21"/>
      <c r="L84" s="20">
        <v>305</v>
      </c>
    </row>
    <row r="85" spans="2:12" ht="75" x14ac:dyDescent="0.2">
      <c r="B85" s="37">
        <v>5</v>
      </c>
      <c r="C85" s="31"/>
      <c r="D85" s="23" t="s">
        <v>229</v>
      </c>
      <c r="E85" s="22" t="s">
        <v>124</v>
      </c>
      <c r="F85" s="21" t="s">
        <v>595</v>
      </c>
      <c r="G85" s="21" t="s">
        <v>344</v>
      </c>
      <c r="H85" s="21" t="s">
        <v>343</v>
      </c>
      <c r="I85" s="21" t="s">
        <v>345</v>
      </c>
      <c r="J85" s="21" t="s">
        <v>346</v>
      </c>
      <c r="K85" s="21"/>
    </row>
    <row r="86" spans="2:12" ht="45" x14ac:dyDescent="0.2">
      <c r="B86" s="37">
        <v>5</v>
      </c>
      <c r="C86" s="31"/>
      <c r="D86" s="23" t="s">
        <v>229</v>
      </c>
      <c r="E86" s="22" t="s">
        <v>125</v>
      </c>
      <c r="F86" s="65" t="s">
        <v>658</v>
      </c>
      <c r="G86" s="21" t="s">
        <v>596</v>
      </c>
      <c r="H86" s="21" t="s">
        <v>597</v>
      </c>
      <c r="I86" s="21" t="s">
        <v>598</v>
      </c>
      <c r="J86" s="21" t="s">
        <v>599</v>
      </c>
      <c r="K86" s="21"/>
      <c r="L86" s="20">
        <v>307</v>
      </c>
    </row>
    <row r="87" spans="2:12" ht="75" x14ac:dyDescent="0.2">
      <c r="B87" s="37">
        <v>5</v>
      </c>
      <c r="C87" s="31"/>
      <c r="D87" s="23" t="s">
        <v>231</v>
      </c>
      <c r="E87" s="22" t="s">
        <v>126</v>
      </c>
      <c r="F87" s="21" t="s">
        <v>600</v>
      </c>
      <c r="G87" s="21" t="s">
        <v>601</v>
      </c>
      <c r="H87" s="21" t="s">
        <v>602</v>
      </c>
      <c r="I87" s="21" t="s">
        <v>603</v>
      </c>
      <c r="J87" s="21" t="s">
        <v>604</v>
      </c>
      <c r="K87" s="21"/>
    </row>
    <row r="88" spans="2:12" ht="45" x14ac:dyDescent="0.2">
      <c r="B88" s="37">
        <v>5</v>
      </c>
      <c r="C88" s="31"/>
      <c r="D88" s="23" t="s">
        <v>231</v>
      </c>
      <c r="E88" s="22" t="s">
        <v>127</v>
      </c>
      <c r="F88" s="65" t="s">
        <v>657</v>
      </c>
      <c r="G88" s="21" t="s">
        <v>605</v>
      </c>
      <c r="H88" s="21" t="s">
        <v>606</v>
      </c>
      <c r="I88" s="21" t="s">
        <v>607</v>
      </c>
      <c r="J88" s="21" t="s">
        <v>608</v>
      </c>
      <c r="K88" s="21"/>
      <c r="L88" s="20">
        <v>309</v>
      </c>
    </row>
    <row r="89" spans="2:12" ht="60" x14ac:dyDescent="0.2">
      <c r="B89" s="37">
        <v>5</v>
      </c>
      <c r="C89" s="31"/>
      <c r="D89" s="23" t="s">
        <v>231</v>
      </c>
      <c r="E89" s="22" t="s">
        <v>128</v>
      </c>
      <c r="F89" s="21" t="s">
        <v>609</v>
      </c>
      <c r="G89" s="21" t="s">
        <v>610</v>
      </c>
      <c r="H89" s="21" t="s">
        <v>611</v>
      </c>
      <c r="I89" s="21" t="s">
        <v>612</v>
      </c>
      <c r="J89" s="21" t="s">
        <v>613</v>
      </c>
      <c r="K89" s="21"/>
    </row>
    <row r="90" spans="2:12" ht="30" x14ac:dyDescent="0.2">
      <c r="B90" s="37">
        <v>5</v>
      </c>
      <c r="C90" s="31"/>
      <c r="D90" s="23" t="s">
        <v>231</v>
      </c>
      <c r="E90" s="22" t="s">
        <v>129</v>
      </c>
      <c r="F90" s="21" t="s">
        <v>614</v>
      </c>
      <c r="G90" s="21" t="s">
        <v>615</v>
      </c>
      <c r="H90" s="21" t="s">
        <v>616</v>
      </c>
      <c r="I90" s="21" t="s">
        <v>617</v>
      </c>
      <c r="J90" s="21" t="s">
        <v>618</v>
      </c>
      <c r="K90" s="21"/>
    </row>
    <row r="91" spans="2:12" ht="30" x14ac:dyDescent="0.2">
      <c r="B91" s="37">
        <v>5</v>
      </c>
      <c r="C91" s="31"/>
      <c r="D91" s="23" t="s">
        <v>231</v>
      </c>
      <c r="E91" s="22" t="s">
        <v>130</v>
      </c>
      <c r="F91" s="21" t="s">
        <v>623</v>
      </c>
      <c r="G91" s="21" t="s">
        <v>619</v>
      </c>
      <c r="H91" s="21" t="s">
        <v>620</v>
      </c>
      <c r="I91" s="21" t="s">
        <v>621</v>
      </c>
      <c r="J91" s="21" t="s">
        <v>622</v>
      </c>
      <c r="K91" s="21"/>
    </row>
    <row r="92" spans="2:12" ht="15" x14ac:dyDescent="0.2">
      <c r="B92" s="37"/>
      <c r="C92" s="31"/>
      <c r="D92" s="23"/>
      <c r="E92" s="22" t="s">
        <v>131</v>
      </c>
      <c r="F92" s="21"/>
      <c r="G92" s="21"/>
      <c r="H92" s="21"/>
      <c r="I92" s="21"/>
      <c r="J92" s="21"/>
      <c r="K92" s="21"/>
    </row>
    <row r="93" spans="2:12" ht="15" x14ac:dyDescent="0.2">
      <c r="B93" s="37"/>
      <c r="C93" s="31"/>
      <c r="D93" s="23"/>
      <c r="E93" s="22" t="s">
        <v>132</v>
      </c>
      <c r="F93" s="21"/>
      <c r="G93" s="21"/>
      <c r="H93" s="21"/>
      <c r="I93" s="21"/>
      <c r="J93" s="21"/>
      <c r="K93" s="21"/>
    </row>
    <row r="94" spans="2:12" ht="15" x14ac:dyDescent="0.2">
      <c r="B94" s="37"/>
      <c r="C94" s="31"/>
      <c r="D94" s="23"/>
      <c r="E94" s="22" t="s">
        <v>133</v>
      </c>
      <c r="F94" s="21"/>
      <c r="G94" s="21"/>
      <c r="H94" s="21"/>
      <c r="I94" s="21"/>
      <c r="J94" s="21"/>
      <c r="K94" s="21"/>
    </row>
    <row r="95" spans="2:12" ht="15" x14ac:dyDescent="0.2">
      <c r="B95" s="37"/>
      <c r="C95" s="31"/>
      <c r="D95" s="23"/>
      <c r="E95" s="22" t="s">
        <v>134</v>
      </c>
      <c r="F95" s="21"/>
      <c r="G95" s="21"/>
      <c r="H95" s="21"/>
      <c r="I95" s="21"/>
      <c r="J95" s="21"/>
      <c r="K95" s="21"/>
    </row>
    <row r="96" spans="2:12" ht="15" x14ac:dyDescent="0.2">
      <c r="B96" s="37"/>
      <c r="C96" s="31"/>
      <c r="D96" s="23"/>
      <c r="E96" s="22" t="s">
        <v>135</v>
      </c>
      <c r="F96" s="21"/>
      <c r="G96" s="21"/>
      <c r="H96" s="21"/>
      <c r="I96" s="21"/>
      <c r="J96" s="21"/>
      <c r="K96" s="21"/>
    </row>
    <row r="97" spans="2:11" ht="15" x14ac:dyDescent="0.2">
      <c r="B97" s="37"/>
      <c r="C97" s="31"/>
      <c r="D97" s="23"/>
      <c r="E97" s="22" t="s">
        <v>136</v>
      </c>
      <c r="F97" s="21"/>
      <c r="G97" s="21"/>
      <c r="H97" s="21"/>
      <c r="I97" s="21"/>
      <c r="J97" s="21"/>
      <c r="K97" s="21"/>
    </row>
    <row r="98" spans="2:11" ht="15" x14ac:dyDescent="0.2">
      <c r="B98" s="37"/>
      <c r="C98" s="31"/>
      <c r="D98" s="23"/>
      <c r="E98" s="22" t="s">
        <v>137</v>
      </c>
      <c r="F98" s="21"/>
      <c r="G98" s="21"/>
      <c r="H98" s="21"/>
      <c r="I98" s="21"/>
      <c r="J98" s="21"/>
      <c r="K98" s="21"/>
    </row>
    <row r="99" spans="2:11" ht="15" x14ac:dyDescent="0.2">
      <c r="B99" s="37"/>
      <c r="C99" s="31"/>
      <c r="D99" s="23"/>
      <c r="E99" s="22" t="s">
        <v>138</v>
      </c>
      <c r="F99" s="21"/>
      <c r="G99" s="21"/>
      <c r="H99" s="21"/>
      <c r="I99" s="21"/>
      <c r="J99" s="21"/>
      <c r="K99" s="21"/>
    </row>
    <row r="100" spans="2:11" ht="15" x14ac:dyDescent="0.2">
      <c r="B100" s="37"/>
      <c r="C100" s="31"/>
      <c r="D100" s="23"/>
      <c r="E100" s="22" t="s">
        <v>139</v>
      </c>
      <c r="F100" s="21"/>
      <c r="G100" s="21"/>
      <c r="H100" s="21"/>
      <c r="I100" s="21"/>
      <c r="J100" s="21"/>
      <c r="K100" s="21"/>
    </row>
    <row r="101" spans="2:11" ht="15" x14ac:dyDescent="0.2">
      <c r="B101" s="37"/>
      <c r="C101" s="31"/>
      <c r="D101" s="23"/>
      <c r="E101" s="22" t="s">
        <v>140</v>
      </c>
      <c r="F101" s="21"/>
      <c r="G101" s="21"/>
      <c r="H101" s="21"/>
      <c r="I101" s="21"/>
      <c r="J101" s="21"/>
      <c r="K101" s="21"/>
    </row>
    <row r="102" spans="2:11" ht="15" x14ac:dyDescent="0.2">
      <c r="B102" s="37"/>
      <c r="C102" s="31"/>
      <c r="D102" s="23"/>
      <c r="E102" s="22" t="s">
        <v>141</v>
      </c>
      <c r="F102" s="21"/>
      <c r="G102" s="21"/>
      <c r="H102" s="21"/>
      <c r="I102" s="21"/>
      <c r="J102" s="21"/>
      <c r="K102" s="21"/>
    </row>
    <row r="103" spans="2:11" ht="15" x14ac:dyDescent="0.2">
      <c r="B103" s="37"/>
      <c r="C103" s="31"/>
      <c r="D103" s="23"/>
      <c r="E103" s="22" t="s">
        <v>142</v>
      </c>
      <c r="F103" s="21"/>
      <c r="G103" s="21"/>
      <c r="H103" s="21"/>
      <c r="I103" s="21"/>
      <c r="J103" s="21"/>
      <c r="K103" s="21"/>
    </row>
    <row r="104" spans="2:11" ht="15" x14ac:dyDescent="0.2">
      <c r="B104" s="37"/>
      <c r="C104" s="31"/>
      <c r="D104" s="23"/>
      <c r="E104" s="22" t="s">
        <v>143</v>
      </c>
      <c r="F104" s="21"/>
      <c r="G104" s="21"/>
      <c r="H104" s="21"/>
      <c r="I104" s="21"/>
      <c r="J104" s="21"/>
      <c r="K104" s="21"/>
    </row>
    <row r="105" spans="2:11" ht="15" x14ac:dyDescent="0.2">
      <c r="B105" s="37"/>
      <c r="C105" s="31"/>
      <c r="D105" s="23"/>
      <c r="E105" s="22" t="s">
        <v>144</v>
      </c>
      <c r="F105" s="21"/>
      <c r="G105" s="21"/>
      <c r="H105" s="21"/>
      <c r="I105" s="21"/>
      <c r="J105" s="21"/>
      <c r="K105" s="21"/>
    </row>
    <row r="106" spans="2:11" ht="15" x14ac:dyDescent="0.2">
      <c r="B106" s="37"/>
      <c r="C106" s="31"/>
      <c r="D106" s="23"/>
      <c r="E106" s="22" t="s">
        <v>145</v>
      </c>
      <c r="F106" s="21"/>
      <c r="G106" s="21"/>
      <c r="H106" s="21"/>
      <c r="I106" s="21"/>
      <c r="J106" s="21"/>
      <c r="K106" s="21"/>
    </row>
    <row r="107" spans="2:11" ht="15" x14ac:dyDescent="0.2">
      <c r="B107" s="37"/>
      <c r="C107" s="31"/>
      <c r="D107" s="23"/>
      <c r="E107" s="22" t="s">
        <v>146</v>
      </c>
      <c r="F107" s="21"/>
      <c r="G107" s="21"/>
      <c r="H107" s="21"/>
      <c r="I107" s="21"/>
      <c r="J107" s="21"/>
      <c r="K107" s="21"/>
    </row>
    <row r="108" spans="2:11" ht="15" x14ac:dyDescent="0.2">
      <c r="B108" s="37"/>
      <c r="C108" s="31"/>
      <c r="D108" s="23"/>
      <c r="E108" s="22" t="s">
        <v>147</v>
      </c>
      <c r="F108" s="21"/>
      <c r="G108" s="21"/>
      <c r="H108" s="21"/>
      <c r="I108" s="21"/>
      <c r="J108" s="21"/>
      <c r="K108" s="21"/>
    </row>
    <row r="109" spans="2:11" ht="15" x14ac:dyDescent="0.2">
      <c r="B109" s="37"/>
      <c r="C109" s="31"/>
      <c r="D109" s="23"/>
      <c r="E109" s="22" t="s">
        <v>148</v>
      </c>
      <c r="F109" s="21"/>
      <c r="G109" s="21"/>
      <c r="H109" s="21"/>
      <c r="I109" s="21"/>
      <c r="J109" s="21"/>
      <c r="K109" s="21"/>
    </row>
    <row r="110" spans="2:11" ht="15" x14ac:dyDescent="0.2">
      <c r="B110" s="37"/>
      <c r="C110" s="31"/>
      <c r="D110" s="23"/>
      <c r="E110" s="22" t="s">
        <v>149</v>
      </c>
      <c r="F110" s="21"/>
      <c r="G110" s="21"/>
      <c r="H110" s="21"/>
      <c r="I110" s="21"/>
      <c r="J110" s="21"/>
      <c r="K110" s="21"/>
    </row>
    <row r="111" spans="2:11" ht="15" x14ac:dyDescent="0.2">
      <c r="B111" s="37"/>
      <c r="C111" s="31"/>
      <c r="D111" s="23"/>
      <c r="E111" s="22" t="s">
        <v>150</v>
      </c>
      <c r="F111" s="21"/>
      <c r="G111" s="21"/>
      <c r="H111" s="21"/>
      <c r="I111" s="21"/>
      <c r="J111" s="21"/>
      <c r="K111" s="21"/>
    </row>
    <row r="112" spans="2:11" ht="15" x14ac:dyDescent="0.2">
      <c r="B112" s="37"/>
      <c r="C112" s="31"/>
      <c r="D112" s="23"/>
      <c r="E112" s="22" t="s">
        <v>151</v>
      </c>
      <c r="F112" s="21"/>
      <c r="G112" s="21"/>
      <c r="H112" s="21"/>
      <c r="I112" s="21"/>
      <c r="J112" s="21"/>
      <c r="K112" s="21"/>
    </row>
    <row r="113" spans="2:11" ht="15" x14ac:dyDescent="0.2">
      <c r="B113" s="37"/>
      <c r="C113" s="31"/>
      <c r="D113" s="23"/>
      <c r="E113" s="22" t="s">
        <v>152</v>
      </c>
      <c r="F113" s="21"/>
      <c r="G113" s="21"/>
      <c r="H113" s="21"/>
      <c r="I113" s="21"/>
      <c r="J113" s="21"/>
      <c r="K113" s="21"/>
    </row>
    <row r="114" spans="2:11" ht="15" x14ac:dyDescent="0.2">
      <c r="B114" s="37"/>
      <c r="C114" s="31"/>
      <c r="D114" s="23"/>
      <c r="E114" s="22" t="s">
        <v>153</v>
      </c>
      <c r="F114" s="21"/>
      <c r="G114" s="21"/>
      <c r="H114" s="21"/>
      <c r="I114" s="21"/>
      <c r="J114" s="21"/>
      <c r="K114" s="21"/>
    </row>
    <row r="115" spans="2:11" ht="15" x14ac:dyDescent="0.2">
      <c r="B115" s="37"/>
      <c r="C115" s="31"/>
      <c r="D115" s="23"/>
      <c r="E115" s="22" t="s">
        <v>154</v>
      </c>
      <c r="F115" s="21"/>
      <c r="G115" s="21"/>
      <c r="H115" s="21"/>
      <c r="I115" s="21"/>
      <c r="J115" s="21"/>
      <c r="K115" s="21"/>
    </row>
    <row r="116" spans="2:11" ht="15" x14ac:dyDescent="0.2">
      <c r="B116" s="37"/>
      <c r="C116" s="31"/>
      <c r="D116" s="23"/>
      <c r="E116" s="22" t="s">
        <v>155</v>
      </c>
      <c r="F116" s="21"/>
      <c r="G116" s="21"/>
      <c r="H116" s="21"/>
      <c r="I116" s="21"/>
      <c r="J116" s="21"/>
      <c r="K116" s="21"/>
    </row>
    <row r="117" spans="2:11" ht="15" x14ac:dyDescent="0.2">
      <c r="B117" s="37"/>
      <c r="C117" s="31"/>
      <c r="D117" s="23"/>
      <c r="E117" s="22" t="s">
        <v>156</v>
      </c>
      <c r="F117" s="21"/>
      <c r="G117" s="21"/>
      <c r="H117" s="21"/>
      <c r="I117" s="21"/>
      <c r="J117" s="21"/>
      <c r="K117" s="21"/>
    </row>
    <row r="118" spans="2:11" ht="15" x14ac:dyDescent="0.2">
      <c r="B118" s="37"/>
      <c r="C118" s="31"/>
      <c r="D118" s="23"/>
      <c r="E118" s="22" t="s">
        <v>157</v>
      </c>
      <c r="F118" s="21"/>
      <c r="G118" s="21"/>
      <c r="H118" s="21"/>
      <c r="I118" s="21"/>
      <c r="J118" s="21"/>
      <c r="K118" s="21"/>
    </row>
    <row r="119" spans="2:11" ht="15" x14ac:dyDescent="0.2">
      <c r="B119" s="37"/>
      <c r="C119" s="31"/>
      <c r="D119" s="23"/>
      <c r="E119" s="22" t="s">
        <v>158</v>
      </c>
      <c r="F119" s="21"/>
      <c r="G119" s="21"/>
      <c r="H119" s="21"/>
      <c r="I119" s="21"/>
      <c r="J119" s="21"/>
      <c r="K119" s="21"/>
    </row>
    <row r="120" spans="2:11" ht="15" x14ac:dyDescent="0.2">
      <c r="B120" s="37"/>
      <c r="C120" s="31"/>
      <c r="D120" s="23"/>
      <c r="E120" s="22" t="s">
        <v>159</v>
      </c>
      <c r="F120" s="21"/>
      <c r="G120" s="21"/>
      <c r="H120" s="21"/>
      <c r="I120" s="21"/>
      <c r="J120" s="21"/>
      <c r="K120" s="21"/>
    </row>
    <row r="121" spans="2:11" ht="15" x14ac:dyDescent="0.2">
      <c r="B121" s="37"/>
      <c r="C121" s="31"/>
      <c r="D121" s="23"/>
      <c r="E121" s="22" t="s">
        <v>160</v>
      </c>
      <c r="F121" s="21"/>
      <c r="G121" s="21"/>
      <c r="H121" s="21"/>
      <c r="I121" s="21"/>
      <c r="J121" s="21"/>
      <c r="K121" s="21"/>
    </row>
    <row r="122" spans="2:11" x14ac:dyDescent="0.2">
      <c r="B122" s="37"/>
      <c r="C122" s="31"/>
      <c r="D122" s="23"/>
      <c r="F122" s="21"/>
      <c r="G122" s="21"/>
      <c r="H122" s="21"/>
      <c r="I122" s="21"/>
      <c r="J122" s="21"/>
      <c r="K122" s="21"/>
    </row>
    <row r="123" spans="2:11" x14ac:dyDescent="0.2">
      <c r="B123" s="37"/>
      <c r="C123" s="31"/>
      <c r="D123" s="23"/>
      <c r="F123" s="21"/>
      <c r="G123" s="21"/>
      <c r="H123" s="21"/>
      <c r="I123" s="21"/>
      <c r="J123" s="21"/>
      <c r="K123" s="21"/>
    </row>
    <row r="124" spans="2:11" x14ac:dyDescent="0.2">
      <c r="B124" s="37"/>
      <c r="C124" s="31"/>
      <c r="D124" s="23"/>
      <c r="F124" s="21"/>
      <c r="G124" s="21"/>
      <c r="H124" s="21"/>
      <c r="I124" s="21"/>
      <c r="J124" s="21"/>
      <c r="K124" s="21"/>
    </row>
    <row r="125" spans="2:11" x14ac:dyDescent="0.2">
      <c r="B125" s="37"/>
      <c r="C125" s="31"/>
      <c r="D125" s="23"/>
      <c r="F125" s="21"/>
      <c r="G125" s="21"/>
      <c r="H125" s="21"/>
      <c r="I125" s="21"/>
      <c r="J125" s="21"/>
      <c r="K125" s="21"/>
    </row>
    <row r="126" spans="2:11" x14ac:dyDescent="0.2">
      <c r="B126" s="37"/>
      <c r="C126" s="31"/>
      <c r="D126" s="23"/>
      <c r="F126" s="21"/>
      <c r="G126" s="21"/>
      <c r="H126" s="21"/>
      <c r="I126" s="21"/>
      <c r="J126" s="21"/>
      <c r="K126" s="21"/>
    </row>
    <row r="127" spans="2:11" x14ac:dyDescent="0.2">
      <c r="B127" s="37"/>
      <c r="C127" s="31"/>
      <c r="D127" s="23"/>
      <c r="F127" s="21"/>
      <c r="G127" s="21"/>
      <c r="H127" s="21"/>
      <c r="I127" s="21"/>
      <c r="J127" s="21"/>
      <c r="K127" s="21"/>
    </row>
    <row r="128" spans="2:11" x14ac:dyDescent="0.2">
      <c r="B128" s="37"/>
      <c r="C128" s="31"/>
      <c r="D128" s="23"/>
      <c r="F128" s="21"/>
      <c r="G128" s="21"/>
      <c r="H128" s="21"/>
      <c r="I128" s="21"/>
      <c r="J128" s="21"/>
      <c r="K128" s="21"/>
    </row>
    <row r="129" spans="2:11" x14ac:dyDescent="0.2">
      <c r="B129" s="37"/>
      <c r="C129" s="31"/>
      <c r="D129" s="23"/>
      <c r="F129" s="21"/>
      <c r="G129" s="21"/>
      <c r="H129" s="21"/>
      <c r="I129" s="21"/>
      <c r="J129" s="21"/>
      <c r="K129" s="21"/>
    </row>
    <row r="130" spans="2:11" x14ac:dyDescent="0.2">
      <c r="B130" s="37"/>
      <c r="C130" s="31"/>
      <c r="D130" s="23"/>
      <c r="F130" s="21"/>
      <c r="G130" s="21"/>
      <c r="H130" s="21"/>
      <c r="I130" s="21"/>
      <c r="J130" s="21"/>
      <c r="K130" s="21"/>
    </row>
    <row r="131" spans="2:11" x14ac:dyDescent="0.2">
      <c r="B131" s="37"/>
      <c r="C131" s="31"/>
      <c r="D131" s="23"/>
      <c r="F131" s="21"/>
      <c r="G131" s="21"/>
      <c r="H131" s="21"/>
      <c r="I131" s="21"/>
      <c r="J131" s="21"/>
      <c r="K131" s="21"/>
    </row>
    <row r="132" spans="2:11" x14ac:dyDescent="0.2">
      <c r="B132" s="37"/>
      <c r="C132" s="31"/>
      <c r="D132" s="23"/>
      <c r="F132" s="21"/>
      <c r="G132" s="21"/>
      <c r="H132" s="21"/>
      <c r="I132" s="21"/>
      <c r="J132" s="21"/>
      <c r="K132" s="21"/>
    </row>
    <row r="133" spans="2:11" x14ac:dyDescent="0.2">
      <c r="B133" s="37"/>
      <c r="C133" s="31"/>
      <c r="D133" s="23"/>
      <c r="F133" s="21"/>
      <c r="G133" s="21"/>
      <c r="H133" s="21"/>
      <c r="I133" s="21"/>
      <c r="J133" s="21"/>
      <c r="K133" s="21"/>
    </row>
    <row r="134" spans="2:11" x14ac:dyDescent="0.2">
      <c r="B134" s="37"/>
      <c r="C134" s="31"/>
      <c r="D134" s="23"/>
      <c r="F134" s="21"/>
      <c r="G134" s="21"/>
      <c r="H134" s="21"/>
      <c r="I134" s="21"/>
      <c r="J134" s="21"/>
      <c r="K134" s="21"/>
    </row>
    <row r="135" spans="2:11" x14ac:dyDescent="0.2">
      <c r="B135" s="37"/>
      <c r="C135" s="31"/>
      <c r="D135" s="23"/>
      <c r="F135" s="21"/>
      <c r="G135" s="21"/>
      <c r="H135" s="21"/>
      <c r="I135" s="21"/>
      <c r="J135" s="21"/>
      <c r="K135" s="21"/>
    </row>
    <row r="136" spans="2:11" x14ac:dyDescent="0.2">
      <c r="B136" s="37"/>
      <c r="C136" s="31"/>
      <c r="D136" s="23"/>
      <c r="F136" s="21"/>
      <c r="G136" s="21"/>
      <c r="H136" s="21"/>
      <c r="I136" s="21"/>
      <c r="J136" s="21"/>
      <c r="K136" s="21"/>
    </row>
    <row r="137" spans="2:11" x14ac:dyDescent="0.2">
      <c r="B137" s="37"/>
      <c r="C137" s="31"/>
      <c r="D137" s="23"/>
      <c r="F137" s="21"/>
      <c r="G137" s="21"/>
      <c r="H137" s="21"/>
      <c r="I137" s="21"/>
      <c r="J137" s="21"/>
      <c r="K137" s="21"/>
    </row>
    <row r="138" spans="2:11" x14ac:dyDescent="0.2">
      <c r="B138" s="37"/>
      <c r="C138" s="31"/>
      <c r="D138" s="23"/>
      <c r="F138" s="21"/>
      <c r="G138" s="21"/>
      <c r="H138" s="21"/>
      <c r="I138" s="21"/>
      <c r="J138" s="21"/>
      <c r="K138" s="21"/>
    </row>
    <row r="139" spans="2:11" x14ac:dyDescent="0.2">
      <c r="B139" s="37"/>
      <c r="C139" s="31"/>
      <c r="D139" s="23"/>
      <c r="F139" s="21"/>
      <c r="G139" s="21"/>
      <c r="H139" s="21"/>
      <c r="I139" s="21"/>
      <c r="J139" s="21"/>
      <c r="K139" s="21"/>
    </row>
    <row r="140" spans="2:11" x14ac:dyDescent="0.2">
      <c r="B140" s="37"/>
      <c r="C140" s="31"/>
      <c r="D140" s="23"/>
      <c r="F140" s="21"/>
      <c r="G140" s="21"/>
      <c r="H140" s="21"/>
      <c r="I140" s="21"/>
      <c r="J140" s="21"/>
      <c r="K140" s="21"/>
    </row>
    <row r="141" spans="2:11" x14ac:dyDescent="0.2">
      <c r="B141" s="37"/>
      <c r="C141" s="31"/>
      <c r="D141" s="23"/>
      <c r="F141" s="21"/>
      <c r="G141" s="21"/>
      <c r="H141" s="21"/>
      <c r="I141" s="21"/>
      <c r="J141" s="21"/>
      <c r="K141" s="21"/>
    </row>
    <row r="142" spans="2:11" x14ac:dyDescent="0.2">
      <c r="B142" s="37"/>
      <c r="C142" s="31"/>
      <c r="D142" s="23"/>
      <c r="F142" s="21"/>
      <c r="G142" s="21"/>
      <c r="H142" s="21"/>
      <c r="I142" s="21"/>
      <c r="J142" s="21"/>
      <c r="K142" s="21"/>
    </row>
    <row r="143" spans="2:11" x14ac:dyDescent="0.2">
      <c r="B143" s="37"/>
      <c r="C143" s="31"/>
      <c r="D143" s="23"/>
      <c r="F143" s="21"/>
      <c r="G143" s="21"/>
      <c r="H143" s="21"/>
      <c r="I143" s="21"/>
      <c r="J143" s="21"/>
      <c r="K143" s="21"/>
    </row>
    <row r="144" spans="2:11" x14ac:dyDescent="0.2">
      <c r="B144" s="37"/>
      <c r="C144" s="31"/>
      <c r="D144" s="23"/>
      <c r="F144" s="21"/>
      <c r="G144" s="21"/>
      <c r="H144" s="21"/>
      <c r="I144" s="21"/>
      <c r="J144" s="21"/>
      <c r="K144" s="21"/>
    </row>
    <row r="145" spans="2:11" x14ac:dyDescent="0.2">
      <c r="B145" s="37"/>
      <c r="C145" s="31"/>
      <c r="D145" s="23"/>
      <c r="F145" s="21"/>
      <c r="G145" s="21"/>
      <c r="H145" s="21"/>
      <c r="I145" s="21"/>
      <c r="J145" s="21"/>
      <c r="K145" s="21"/>
    </row>
    <row r="146" spans="2:11" x14ac:dyDescent="0.2">
      <c r="B146" s="37"/>
      <c r="C146" s="31"/>
      <c r="D146" s="23"/>
      <c r="F146" s="21"/>
      <c r="G146" s="21"/>
      <c r="H146" s="21"/>
      <c r="I146" s="21"/>
      <c r="J146" s="21"/>
      <c r="K146" s="21"/>
    </row>
    <row r="147" spans="2:11" x14ac:dyDescent="0.2">
      <c r="B147" s="37"/>
      <c r="C147" s="31"/>
      <c r="D147" s="23"/>
      <c r="F147" s="21"/>
      <c r="G147" s="21"/>
      <c r="H147" s="21"/>
      <c r="I147" s="21"/>
      <c r="J147" s="21"/>
      <c r="K147" s="21"/>
    </row>
    <row r="148" spans="2:11" x14ac:dyDescent="0.2">
      <c r="B148" s="37"/>
      <c r="C148" s="31"/>
      <c r="D148" s="23"/>
      <c r="F148" s="21"/>
      <c r="G148" s="21"/>
      <c r="H148" s="21"/>
      <c r="I148" s="21"/>
      <c r="J148" s="21"/>
      <c r="K148" s="21"/>
    </row>
    <row r="149" spans="2:11" x14ac:dyDescent="0.2">
      <c r="B149" s="37"/>
      <c r="C149" s="31"/>
      <c r="D149" s="23"/>
      <c r="F149" s="21"/>
      <c r="G149" s="21"/>
      <c r="H149" s="21"/>
      <c r="I149" s="21"/>
      <c r="J149" s="21"/>
      <c r="K149" s="21"/>
    </row>
    <row r="150" spans="2:11" x14ac:dyDescent="0.2">
      <c r="B150" s="37"/>
      <c r="C150" s="31"/>
      <c r="D150" s="23"/>
      <c r="F150" s="21"/>
      <c r="G150" s="21"/>
      <c r="H150" s="21"/>
      <c r="I150" s="21"/>
      <c r="J150" s="21"/>
      <c r="K150" s="21"/>
    </row>
    <row r="151" spans="2:11" x14ac:dyDescent="0.2">
      <c r="B151" s="37"/>
      <c r="C151" s="31"/>
      <c r="D151" s="23"/>
      <c r="F151" s="21"/>
      <c r="G151" s="21"/>
      <c r="H151" s="21"/>
      <c r="I151" s="21"/>
      <c r="J151" s="21"/>
      <c r="K151" s="21"/>
    </row>
    <row r="152" spans="2:11" x14ac:dyDescent="0.2">
      <c r="B152" s="37"/>
      <c r="C152" s="31"/>
      <c r="D152" s="23"/>
      <c r="F152" s="21"/>
      <c r="G152" s="21"/>
      <c r="H152" s="21"/>
      <c r="I152" s="21"/>
      <c r="J152" s="21"/>
      <c r="K152" s="21"/>
    </row>
    <row r="153" spans="2:11" x14ac:dyDescent="0.2">
      <c r="B153" s="37"/>
      <c r="C153" s="31"/>
      <c r="D153" s="23"/>
      <c r="F153" s="21"/>
      <c r="G153" s="21"/>
      <c r="H153" s="21"/>
      <c r="I153" s="21"/>
      <c r="J153" s="21"/>
      <c r="K153" s="21"/>
    </row>
    <row r="154" spans="2:11" x14ac:dyDescent="0.2">
      <c r="B154" s="37"/>
      <c r="C154" s="31"/>
      <c r="D154" s="23"/>
      <c r="F154" s="21"/>
      <c r="G154" s="21"/>
      <c r="H154" s="21"/>
      <c r="I154" s="21"/>
      <c r="J154" s="21"/>
      <c r="K154" s="21"/>
    </row>
    <row r="155" spans="2:11" x14ac:dyDescent="0.2">
      <c r="B155" s="37"/>
      <c r="C155" s="31"/>
      <c r="D155" s="23"/>
      <c r="F155" s="21"/>
      <c r="G155" s="21"/>
      <c r="H155" s="21"/>
      <c r="I155" s="21"/>
      <c r="J155" s="21"/>
      <c r="K155" s="21"/>
    </row>
    <row r="156" spans="2:11" x14ac:dyDescent="0.2">
      <c r="B156" s="37"/>
      <c r="C156" s="31"/>
      <c r="D156" s="23"/>
      <c r="F156" s="21"/>
      <c r="G156" s="21"/>
      <c r="H156" s="21"/>
      <c r="I156" s="21"/>
      <c r="J156" s="21"/>
      <c r="K156" s="21"/>
    </row>
    <row r="157" spans="2:11" x14ac:dyDescent="0.2">
      <c r="B157" s="37"/>
      <c r="C157" s="31"/>
      <c r="D157" s="23"/>
      <c r="F157" s="21"/>
      <c r="G157" s="21"/>
      <c r="H157" s="21"/>
      <c r="I157" s="21"/>
      <c r="J157" s="21"/>
      <c r="K157" s="21"/>
    </row>
    <row r="158" spans="2:11" x14ac:dyDescent="0.2">
      <c r="B158" s="37"/>
      <c r="C158" s="31"/>
      <c r="D158" s="23"/>
      <c r="F158" s="21"/>
      <c r="G158" s="21"/>
      <c r="H158" s="21"/>
      <c r="I158" s="21"/>
      <c r="J158" s="21"/>
      <c r="K158" s="21"/>
    </row>
    <row r="159" spans="2:11" x14ac:dyDescent="0.2">
      <c r="B159" s="37"/>
      <c r="C159" s="31"/>
      <c r="D159" s="23"/>
      <c r="F159" s="21"/>
      <c r="G159" s="21"/>
      <c r="H159" s="21"/>
      <c r="I159" s="21"/>
      <c r="J159" s="21"/>
      <c r="K159" s="21"/>
    </row>
    <row r="160" spans="2:11" x14ac:dyDescent="0.2">
      <c r="B160" s="37"/>
      <c r="C160" s="31"/>
      <c r="D160" s="23"/>
      <c r="F160" s="21"/>
      <c r="G160" s="21"/>
      <c r="H160" s="21"/>
      <c r="I160" s="21"/>
      <c r="J160" s="21"/>
      <c r="K160" s="21"/>
    </row>
    <row r="161" spans="2:11" x14ac:dyDescent="0.2">
      <c r="B161" s="37"/>
      <c r="C161" s="31"/>
      <c r="D161" s="23"/>
      <c r="F161" s="21"/>
      <c r="G161" s="21"/>
      <c r="H161" s="21"/>
      <c r="I161" s="21"/>
      <c r="J161" s="21"/>
      <c r="K161" s="21"/>
    </row>
    <row r="162" spans="2:11" x14ac:dyDescent="0.2">
      <c r="B162" s="37"/>
      <c r="C162" s="31"/>
      <c r="D162" s="23"/>
      <c r="F162" s="21"/>
      <c r="G162" s="21"/>
      <c r="H162" s="21"/>
      <c r="I162" s="21"/>
      <c r="J162" s="21"/>
      <c r="K162" s="21"/>
    </row>
    <row r="163" spans="2:11" x14ac:dyDescent="0.2">
      <c r="B163" s="37"/>
      <c r="C163" s="31"/>
      <c r="D163" s="23"/>
      <c r="F163" s="21"/>
      <c r="G163" s="21"/>
      <c r="H163" s="21"/>
      <c r="I163" s="21"/>
      <c r="J163" s="21"/>
      <c r="K163" s="21"/>
    </row>
    <row r="164" spans="2:11" x14ac:dyDescent="0.2">
      <c r="B164" s="37"/>
      <c r="C164" s="31"/>
      <c r="D164" s="23"/>
      <c r="F164" s="21"/>
      <c r="G164" s="21"/>
      <c r="H164" s="21"/>
      <c r="I164" s="21"/>
      <c r="J164" s="21"/>
      <c r="K164" s="21"/>
    </row>
    <row r="165" spans="2:11" x14ac:dyDescent="0.2">
      <c r="B165" s="37"/>
      <c r="C165" s="31"/>
      <c r="D165" s="23"/>
      <c r="F165" s="21"/>
      <c r="G165" s="21"/>
      <c r="H165" s="21"/>
      <c r="I165" s="21"/>
      <c r="J165" s="21"/>
      <c r="K165" s="21"/>
    </row>
    <row r="166" spans="2:11" x14ac:dyDescent="0.2">
      <c r="B166" s="37"/>
      <c r="C166" s="31"/>
      <c r="D166" s="23"/>
      <c r="F166" s="21"/>
      <c r="G166" s="21"/>
      <c r="H166" s="21"/>
      <c r="I166" s="21"/>
      <c r="J166" s="21"/>
      <c r="K166" s="21"/>
    </row>
    <row r="167" spans="2:11" x14ac:dyDescent="0.2">
      <c r="B167" s="37"/>
      <c r="C167" s="31"/>
      <c r="D167" s="23"/>
      <c r="F167" s="21"/>
      <c r="G167" s="21"/>
      <c r="H167" s="21"/>
      <c r="I167" s="21"/>
      <c r="J167" s="21"/>
      <c r="K167" s="21"/>
    </row>
    <row r="168" spans="2:11" x14ac:dyDescent="0.2">
      <c r="B168" s="37"/>
      <c r="C168" s="31"/>
      <c r="D168" s="23"/>
      <c r="F168" s="21"/>
      <c r="G168" s="21"/>
      <c r="H168" s="21"/>
      <c r="I168" s="21"/>
      <c r="J168" s="21"/>
      <c r="K168" s="21"/>
    </row>
    <row r="169" spans="2:11" x14ac:dyDescent="0.2">
      <c r="B169" s="37"/>
      <c r="C169" s="31"/>
      <c r="D169" s="23"/>
      <c r="F169" s="21"/>
      <c r="G169" s="21"/>
      <c r="H169" s="21"/>
      <c r="I169" s="21"/>
      <c r="J169" s="21"/>
      <c r="K169" s="21"/>
    </row>
    <row r="170" spans="2:11" x14ac:dyDescent="0.2">
      <c r="B170" s="37"/>
      <c r="C170" s="31"/>
      <c r="D170" s="23"/>
      <c r="F170" s="21"/>
      <c r="G170" s="21"/>
      <c r="H170" s="21"/>
      <c r="I170" s="21"/>
      <c r="J170" s="21"/>
      <c r="K170" s="21"/>
    </row>
    <row r="171" spans="2:11" x14ac:dyDescent="0.2">
      <c r="B171" s="37"/>
      <c r="C171" s="31"/>
      <c r="D171" s="23"/>
      <c r="F171" s="21"/>
      <c r="G171" s="21"/>
      <c r="H171" s="21"/>
      <c r="I171" s="21"/>
      <c r="J171" s="21"/>
      <c r="K171" s="21"/>
    </row>
    <row r="172" spans="2:11" x14ac:dyDescent="0.2">
      <c r="B172" s="37"/>
      <c r="C172" s="31"/>
      <c r="D172" s="23"/>
      <c r="F172" s="21"/>
      <c r="G172" s="21"/>
      <c r="H172" s="21"/>
      <c r="I172" s="21"/>
      <c r="J172" s="21"/>
      <c r="K172" s="21"/>
    </row>
    <row r="173" spans="2:11" x14ac:dyDescent="0.2">
      <c r="B173" s="37"/>
      <c r="C173" s="31"/>
      <c r="D173" s="23"/>
      <c r="F173" s="21"/>
      <c r="G173" s="21"/>
      <c r="H173" s="21"/>
      <c r="I173" s="21"/>
      <c r="J173" s="21"/>
      <c r="K173" s="21"/>
    </row>
    <row r="174" spans="2:11" x14ac:dyDescent="0.2">
      <c r="B174" s="37"/>
      <c r="C174" s="31"/>
      <c r="D174" s="23"/>
      <c r="F174" s="21"/>
      <c r="G174" s="21"/>
      <c r="H174" s="21"/>
      <c r="I174" s="21"/>
      <c r="J174" s="21"/>
      <c r="K174" s="21"/>
    </row>
    <row r="175" spans="2:11" x14ac:dyDescent="0.2">
      <c r="B175" s="37"/>
      <c r="C175" s="31"/>
      <c r="D175" s="23"/>
      <c r="F175" s="21"/>
      <c r="G175" s="21"/>
      <c r="H175" s="21"/>
      <c r="I175" s="21"/>
      <c r="J175" s="21"/>
      <c r="K175" s="21"/>
    </row>
    <row r="176" spans="2:11" x14ac:dyDescent="0.2">
      <c r="B176" s="37"/>
      <c r="C176" s="31"/>
      <c r="D176" s="23"/>
      <c r="F176" s="21"/>
      <c r="G176" s="21"/>
      <c r="H176" s="21"/>
      <c r="I176" s="21"/>
      <c r="J176" s="21"/>
      <c r="K176" s="21"/>
    </row>
    <row r="177" spans="2:11" x14ac:dyDescent="0.2">
      <c r="B177" s="37"/>
      <c r="C177" s="31"/>
      <c r="D177" s="23"/>
      <c r="F177" s="21"/>
      <c r="G177" s="21"/>
      <c r="H177" s="21"/>
      <c r="I177" s="21"/>
      <c r="J177" s="21"/>
      <c r="K177" s="21"/>
    </row>
    <row r="178" spans="2:11" x14ac:dyDescent="0.2">
      <c r="B178" s="37"/>
      <c r="C178" s="31"/>
      <c r="D178" s="23"/>
      <c r="F178" s="21"/>
      <c r="G178" s="21"/>
      <c r="H178" s="21"/>
      <c r="I178" s="21"/>
      <c r="J178" s="21"/>
      <c r="K178" s="21"/>
    </row>
    <row r="179" spans="2:11" x14ac:dyDescent="0.2">
      <c r="B179" s="37"/>
      <c r="C179" s="31"/>
      <c r="D179" s="23"/>
      <c r="F179" s="21"/>
      <c r="G179" s="21"/>
      <c r="H179" s="21"/>
      <c r="I179" s="21"/>
      <c r="J179" s="21"/>
      <c r="K179" s="21"/>
    </row>
    <row r="180" spans="2:11" x14ac:dyDescent="0.2">
      <c r="B180" s="37"/>
      <c r="C180" s="31"/>
      <c r="D180" s="23"/>
      <c r="F180" s="21"/>
      <c r="G180" s="21"/>
      <c r="H180" s="21"/>
      <c r="I180" s="21"/>
      <c r="J180" s="21"/>
      <c r="K180" s="21"/>
    </row>
    <row r="181" spans="2:11" x14ac:dyDescent="0.2">
      <c r="B181" s="37"/>
      <c r="C181" s="31"/>
      <c r="D181" s="23"/>
      <c r="F181" s="21"/>
      <c r="G181" s="21"/>
      <c r="H181" s="21"/>
      <c r="I181" s="21"/>
      <c r="J181" s="21"/>
      <c r="K181" s="21"/>
    </row>
    <row r="182" spans="2:11" x14ac:dyDescent="0.2">
      <c r="B182" s="37"/>
      <c r="C182" s="31"/>
      <c r="D182" s="23"/>
      <c r="F182" s="21"/>
      <c r="G182" s="21"/>
      <c r="H182" s="21"/>
      <c r="I182" s="21"/>
      <c r="J182" s="21"/>
      <c r="K182" s="21"/>
    </row>
    <row r="183" spans="2:11" x14ac:dyDescent="0.2">
      <c r="B183" s="37"/>
      <c r="C183" s="31"/>
      <c r="D183" s="23"/>
      <c r="F183" s="21"/>
      <c r="G183" s="21"/>
      <c r="H183" s="21"/>
      <c r="I183" s="21"/>
      <c r="J183" s="21"/>
      <c r="K183" s="21"/>
    </row>
    <row r="184" spans="2:11" x14ac:dyDescent="0.2">
      <c r="B184" s="37"/>
      <c r="C184" s="31"/>
      <c r="D184" s="23"/>
      <c r="F184" s="21"/>
      <c r="G184" s="21"/>
      <c r="H184" s="21"/>
      <c r="I184" s="21"/>
      <c r="J184" s="21"/>
      <c r="K184" s="21"/>
    </row>
    <row r="185" spans="2:11" x14ac:dyDescent="0.2">
      <c r="B185" s="37"/>
      <c r="C185" s="31"/>
      <c r="D185" s="23"/>
      <c r="F185" s="21"/>
      <c r="G185" s="21"/>
      <c r="H185" s="21"/>
      <c r="I185" s="21"/>
      <c r="J185" s="21"/>
      <c r="K185" s="21"/>
    </row>
    <row r="186" spans="2:11" x14ac:dyDescent="0.2">
      <c r="B186" s="37"/>
      <c r="C186" s="31"/>
      <c r="D186" s="23"/>
      <c r="F186" s="21"/>
      <c r="G186" s="21"/>
      <c r="H186" s="21"/>
      <c r="I186" s="21"/>
      <c r="J186" s="21"/>
      <c r="K186" s="21"/>
    </row>
    <row r="187" spans="2:11" x14ac:dyDescent="0.2">
      <c r="B187" s="37"/>
      <c r="C187" s="31"/>
      <c r="D187" s="23"/>
      <c r="F187" s="21"/>
      <c r="G187" s="21"/>
      <c r="H187" s="21"/>
      <c r="I187" s="21"/>
      <c r="J187" s="21"/>
      <c r="K187" s="21"/>
    </row>
    <row r="188" spans="2:11" x14ac:dyDescent="0.2">
      <c r="B188" s="37"/>
      <c r="C188" s="31"/>
      <c r="D188" s="23"/>
      <c r="F188" s="21"/>
      <c r="G188" s="21"/>
      <c r="H188" s="21"/>
      <c r="I188" s="21"/>
      <c r="J188" s="21"/>
      <c r="K188" s="21"/>
    </row>
    <row r="189" spans="2:11" x14ac:dyDescent="0.2">
      <c r="B189" s="37"/>
      <c r="C189" s="31"/>
      <c r="D189" s="23"/>
      <c r="F189" s="21"/>
      <c r="G189" s="21"/>
      <c r="H189" s="21"/>
      <c r="I189" s="21"/>
      <c r="J189" s="21"/>
      <c r="K189" s="21"/>
    </row>
    <row r="190" spans="2:11" x14ac:dyDescent="0.2">
      <c r="B190" s="37"/>
      <c r="C190" s="31"/>
      <c r="D190" s="23"/>
      <c r="F190" s="21"/>
      <c r="G190" s="21"/>
      <c r="H190" s="21"/>
      <c r="I190" s="21"/>
      <c r="J190" s="21"/>
      <c r="K190" s="21"/>
    </row>
    <row r="191" spans="2:11" x14ac:dyDescent="0.2">
      <c r="B191" s="37"/>
      <c r="C191" s="31"/>
      <c r="D191" s="23"/>
      <c r="F191" s="21"/>
      <c r="G191" s="21"/>
      <c r="H191" s="21"/>
      <c r="I191" s="21"/>
      <c r="J191" s="21"/>
      <c r="K191" s="21"/>
    </row>
    <row r="192" spans="2:11" x14ac:dyDescent="0.2">
      <c r="B192" s="37"/>
      <c r="C192" s="31"/>
      <c r="D192" s="23"/>
      <c r="F192" s="21"/>
      <c r="G192" s="21"/>
      <c r="H192" s="21"/>
      <c r="I192" s="21"/>
      <c r="J192" s="21"/>
      <c r="K192" s="21"/>
    </row>
    <row r="193" spans="2:11" x14ac:dyDescent="0.2">
      <c r="B193" s="37"/>
      <c r="C193" s="31"/>
      <c r="D193" s="23"/>
      <c r="F193" s="21"/>
      <c r="G193" s="21"/>
      <c r="H193" s="21"/>
      <c r="I193" s="21"/>
      <c r="J193" s="21"/>
      <c r="K193" s="21"/>
    </row>
    <row r="194" spans="2:11" x14ac:dyDescent="0.2">
      <c r="B194" s="37"/>
      <c r="C194" s="31"/>
      <c r="D194" s="23"/>
      <c r="F194" s="21"/>
      <c r="G194" s="21"/>
      <c r="H194" s="21"/>
      <c r="I194" s="21"/>
      <c r="J194" s="21"/>
      <c r="K194" s="21"/>
    </row>
    <row r="195" spans="2:11" x14ac:dyDescent="0.2">
      <c r="B195" s="37"/>
      <c r="C195" s="31"/>
      <c r="D195" s="23"/>
      <c r="F195" s="21"/>
      <c r="G195" s="21"/>
      <c r="H195" s="21"/>
      <c r="I195" s="21"/>
      <c r="J195" s="21"/>
      <c r="K195" s="21"/>
    </row>
    <row r="196" spans="2:11" x14ac:dyDescent="0.2">
      <c r="B196" s="37"/>
      <c r="C196" s="31"/>
      <c r="D196" s="23"/>
      <c r="F196" s="21"/>
      <c r="G196" s="21"/>
      <c r="H196" s="21"/>
      <c r="I196" s="21"/>
      <c r="J196" s="21"/>
      <c r="K196" s="21"/>
    </row>
    <row r="197" spans="2:11" x14ac:dyDescent="0.2">
      <c r="B197" s="37"/>
      <c r="C197" s="31"/>
      <c r="D197" s="23"/>
      <c r="F197" s="21"/>
      <c r="G197" s="21"/>
      <c r="H197" s="21"/>
      <c r="I197" s="21"/>
      <c r="J197" s="21"/>
      <c r="K197" s="21"/>
    </row>
    <row r="198" spans="2:11" x14ac:dyDescent="0.2">
      <c r="B198" s="37"/>
      <c r="C198" s="31"/>
      <c r="D198" s="23"/>
      <c r="F198" s="21"/>
      <c r="G198" s="21"/>
      <c r="H198" s="21"/>
      <c r="I198" s="21"/>
      <c r="J198" s="21"/>
      <c r="K198" s="21"/>
    </row>
    <row r="199" spans="2:11" x14ac:dyDescent="0.2">
      <c r="B199" s="37"/>
      <c r="C199" s="31"/>
      <c r="D199" s="23"/>
      <c r="F199" s="21"/>
      <c r="G199" s="21"/>
      <c r="H199" s="21"/>
      <c r="I199" s="21"/>
      <c r="J199" s="21"/>
      <c r="K199" s="21"/>
    </row>
    <row r="200" spans="2:11" x14ac:dyDescent="0.2">
      <c r="B200" s="37"/>
      <c r="C200" s="31"/>
      <c r="D200" s="23"/>
      <c r="F200" s="21"/>
      <c r="G200" s="21"/>
      <c r="H200" s="21"/>
      <c r="I200" s="21"/>
      <c r="J200" s="21"/>
      <c r="K200" s="21"/>
    </row>
    <row r="201" spans="2:11" x14ac:dyDescent="0.2">
      <c r="B201" s="37"/>
      <c r="C201" s="31"/>
      <c r="D201" s="23"/>
      <c r="F201" s="21"/>
      <c r="G201" s="21"/>
      <c r="H201" s="21"/>
      <c r="I201" s="21"/>
      <c r="J201" s="21"/>
      <c r="K201" s="21"/>
    </row>
    <row r="202" spans="2:11" x14ac:dyDescent="0.2">
      <c r="B202" s="37"/>
      <c r="C202" s="31"/>
      <c r="D202" s="23"/>
      <c r="F202" s="21"/>
      <c r="G202" s="21"/>
      <c r="H202" s="21"/>
      <c r="I202" s="21"/>
      <c r="J202" s="21"/>
      <c r="K202" s="21"/>
    </row>
    <row r="203" spans="2:11" x14ac:dyDescent="0.2">
      <c r="B203" s="37"/>
      <c r="C203" s="31"/>
      <c r="D203" s="23"/>
      <c r="F203" s="21"/>
      <c r="G203" s="21"/>
      <c r="H203" s="21"/>
      <c r="I203" s="21"/>
      <c r="J203" s="21"/>
      <c r="K203" s="21"/>
    </row>
    <row r="204" spans="2:11" x14ac:dyDescent="0.2">
      <c r="B204" s="37"/>
      <c r="C204" s="31"/>
      <c r="D204" s="23"/>
      <c r="F204" s="21"/>
      <c r="G204" s="21"/>
      <c r="H204" s="21"/>
      <c r="I204" s="21"/>
      <c r="J204" s="21"/>
      <c r="K204" s="21"/>
    </row>
    <row r="205" spans="2:11" x14ac:dyDescent="0.2">
      <c r="B205" s="37"/>
      <c r="C205" s="31"/>
      <c r="D205" s="23"/>
      <c r="F205" s="21"/>
      <c r="G205" s="21"/>
      <c r="H205" s="21"/>
      <c r="I205" s="21"/>
      <c r="J205" s="21"/>
      <c r="K205" s="21"/>
    </row>
    <row r="206" spans="2:11" x14ac:dyDescent="0.2">
      <c r="B206" s="37"/>
      <c r="C206" s="31"/>
      <c r="D206" s="23"/>
      <c r="F206" s="21"/>
      <c r="G206" s="21"/>
      <c r="H206" s="21"/>
      <c r="I206" s="21"/>
      <c r="J206" s="21"/>
      <c r="K206" s="21"/>
    </row>
    <row r="207" spans="2:11" x14ac:dyDescent="0.2">
      <c r="B207" s="37"/>
      <c r="C207" s="31"/>
      <c r="D207" s="23"/>
      <c r="F207" s="21"/>
      <c r="G207" s="21"/>
      <c r="H207" s="21"/>
      <c r="I207" s="21"/>
      <c r="J207" s="21"/>
      <c r="K207" s="21"/>
    </row>
    <row r="208" spans="2:11" x14ac:dyDescent="0.2">
      <c r="B208" s="37"/>
      <c r="C208" s="31"/>
      <c r="D208" s="23"/>
      <c r="F208" s="21"/>
      <c r="G208" s="21"/>
      <c r="H208" s="21"/>
      <c r="I208" s="21"/>
      <c r="J208" s="21"/>
      <c r="K208" s="21"/>
    </row>
    <row r="209" spans="2:11" x14ac:dyDescent="0.2">
      <c r="B209" s="37"/>
      <c r="C209" s="31"/>
      <c r="D209" s="23"/>
      <c r="F209" s="21"/>
      <c r="G209" s="21"/>
      <c r="H209" s="21"/>
      <c r="I209" s="21"/>
      <c r="J209" s="21"/>
      <c r="K209" s="21"/>
    </row>
    <row r="210" spans="2:11" x14ac:dyDescent="0.2">
      <c r="B210" s="37"/>
      <c r="C210" s="31"/>
      <c r="D210" s="23"/>
      <c r="F210" s="21"/>
      <c r="G210" s="21"/>
      <c r="H210" s="21"/>
      <c r="I210" s="21"/>
      <c r="J210" s="21"/>
      <c r="K210" s="21"/>
    </row>
    <row r="211" spans="2:11" x14ac:dyDescent="0.2">
      <c r="B211" s="37"/>
      <c r="C211" s="31"/>
      <c r="D211" s="23"/>
      <c r="F211" s="21"/>
      <c r="G211" s="21"/>
      <c r="H211" s="21"/>
      <c r="I211" s="21"/>
      <c r="J211" s="21"/>
      <c r="K211" s="21"/>
    </row>
    <row r="212" spans="2:11" x14ac:dyDescent="0.2">
      <c r="B212" s="37"/>
      <c r="C212" s="31"/>
      <c r="D212" s="23"/>
      <c r="F212" s="21"/>
      <c r="G212" s="21"/>
      <c r="H212" s="21"/>
      <c r="I212" s="21"/>
      <c r="J212" s="21"/>
      <c r="K212" s="21"/>
    </row>
    <row r="213" spans="2:11" x14ac:dyDescent="0.2">
      <c r="B213" s="37"/>
      <c r="C213" s="31"/>
      <c r="D213" s="23"/>
      <c r="F213" s="21"/>
      <c r="G213" s="21"/>
      <c r="H213" s="21"/>
      <c r="I213" s="21"/>
      <c r="J213" s="21"/>
      <c r="K213" s="21"/>
    </row>
    <row r="214" spans="2:11" x14ac:dyDescent="0.2">
      <c r="B214" s="37"/>
      <c r="C214" s="31"/>
      <c r="D214" s="23"/>
      <c r="E214" s="23"/>
      <c r="F214" s="21"/>
      <c r="G214" s="21"/>
      <c r="H214" s="21"/>
      <c r="I214" s="21"/>
      <c r="J214" s="21"/>
      <c r="K214" s="21"/>
    </row>
    <row r="215" spans="2:11" x14ac:dyDescent="0.2">
      <c r="B215" s="37"/>
      <c r="C215" s="31"/>
      <c r="D215" s="23"/>
      <c r="E215" s="23"/>
      <c r="F215" s="21"/>
      <c r="G215" s="21"/>
      <c r="H215" s="21"/>
      <c r="I215" s="21"/>
      <c r="J215" s="21"/>
      <c r="K215" s="21"/>
    </row>
    <row r="216" spans="2:11" x14ac:dyDescent="0.2">
      <c r="B216" s="37"/>
      <c r="C216" s="31"/>
      <c r="D216" s="23"/>
      <c r="E216" s="23"/>
      <c r="F216" s="21"/>
      <c r="G216" s="21"/>
      <c r="H216" s="21"/>
      <c r="I216" s="21"/>
      <c r="J216" s="21"/>
      <c r="K216" s="21"/>
    </row>
    <row r="217" spans="2:11" x14ac:dyDescent="0.2">
      <c r="B217" s="37"/>
      <c r="C217" s="31"/>
      <c r="D217" s="23"/>
      <c r="E217" s="23"/>
      <c r="F217" s="21"/>
      <c r="G217" s="21"/>
      <c r="H217" s="21"/>
      <c r="I217" s="21"/>
      <c r="J217" s="21"/>
      <c r="K217" s="21"/>
    </row>
    <row r="218" spans="2:11" x14ac:dyDescent="0.2">
      <c r="B218" s="37"/>
      <c r="C218" s="31"/>
      <c r="D218" s="23"/>
      <c r="E218" s="23"/>
      <c r="F218" s="21"/>
      <c r="G218" s="21"/>
      <c r="H218" s="21"/>
      <c r="I218" s="21"/>
      <c r="J218" s="21"/>
      <c r="K218" s="21"/>
    </row>
    <row r="219" spans="2:11" x14ac:dyDescent="0.2">
      <c r="B219" s="37"/>
      <c r="C219" s="31"/>
      <c r="D219" s="23"/>
      <c r="E219" s="23"/>
      <c r="F219" s="21"/>
      <c r="G219" s="21"/>
      <c r="H219" s="21"/>
      <c r="I219" s="21"/>
      <c r="J219" s="21"/>
      <c r="K219" s="21"/>
    </row>
    <row r="220" spans="2:11" x14ac:dyDescent="0.2">
      <c r="B220" s="37"/>
      <c r="C220" s="31"/>
      <c r="D220" s="23"/>
      <c r="E220" s="23"/>
      <c r="F220" s="21"/>
      <c r="G220" s="21"/>
      <c r="H220" s="21"/>
      <c r="I220" s="21"/>
      <c r="J220" s="21"/>
      <c r="K220" s="21"/>
    </row>
    <row r="221" spans="2:11" x14ac:dyDescent="0.2">
      <c r="B221" s="37"/>
      <c r="C221" s="31"/>
      <c r="D221" s="23"/>
      <c r="E221" s="23"/>
      <c r="F221" s="21"/>
      <c r="G221" s="21"/>
      <c r="H221" s="21"/>
      <c r="I221" s="21"/>
      <c r="J221" s="21"/>
      <c r="K221" s="21"/>
    </row>
    <row r="222" spans="2:11" x14ac:dyDescent="0.2">
      <c r="B222" s="37"/>
      <c r="C222" s="31"/>
      <c r="D222" s="23"/>
      <c r="E222" s="23"/>
      <c r="F222" s="21"/>
      <c r="G222" s="21"/>
      <c r="H222" s="21"/>
      <c r="I222" s="21"/>
      <c r="J222" s="21"/>
      <c r="K222" s="21"/>
    </row>
    <row r="223" spans="2:11" x14ac:dyDescent="0.2">
      <c r="B223" s="37"/>
      <c r="C223" s="31"/>
      <c r="D223" s="23"/>
      <c r="E223" s="23"/>
      <c r="F223" s="21"/>
      <c r="G223" s="21"/>
      <c r="H223" s="21"/>
      <c r="I223" s="21"/>
      <c r="J223" s="21"/>
      <c r="K223" s="21"/>
    </row>
    <row r="224" spans="2:11" x14ac:dyDescent="0.2">
      <c r="B224" s="37"/>
      <c r="C224" s="31"/>
      <c r="D224" s="23"/>
      <c r="E224" s="23"/>
      <c r="F224" s="21"/>
      <c r="G224" s="21"/>
      <c r="H224" s="21"/>
      <c r="I224" s="21"/>
      <c r="J224" s="21"/>
      <c r="K224" s="21"/>
    </row>
    <row r="225" spans="2:11" x14ac:dyDescent="0.2">
      <c r="B225" s="37"/>
      <c r="C225" s="31"/>
      <c r="D225" s="23"/>
      <c r="E225" s="23"/>
      <c r="F225" s="21"/>
      <c r="G225" s="21"/>
      <c r="H225" s="21"/>
      <c r="I225" s="21"/>
      <c r="J225" s="21"/>
      <c r="K225" s="21"/>
    </row>
    <row r="226" spans="2:11" x14ac:dyDescent="0.2">
      <c r="B226" s="37"/>
      <c r="C226" s="31"/>
      <c r="D226" s="23"/>
      <c r="E226" s="23"/>
      <c r="F226" s="21"/>
      <c r="G226" s="21"/>
      <c r="H226" s="21"/>
      <c r="I226" s="21"/>
      <c r="J226" s="21"/>
      <c r="K226" s="21"/>
    </row>
    <row r="227" spans="2:11" x14ac:dyDescent="0.2">
      <c r="B227" s="37"/>
      <c r="C227" s="31"/>
      <c r="D227" s="23"/>
      <c r="E227" s="23"/>
      <c r="F227" s="21"/>
      <c r="G227" s="21"/>
      <c r="H227" s="21"/>
      <c r="I227" s="21"/>
      <c r="J227" s="21"/>
      <c r="K227" s="21"/>
    </row>
    <row r="228" spans="2:11" x14ac:dyDescent="0.2">
      <c r="B228" s="37"/>
      <c r="C228" s="31"/>
      <c r="D228" s="23"/>
      <c r="E228" s="23"/>
      <c r="F228" s="21"/>
      <c r="G228" s="21"/>
      <c r="H228" s="21"/>
      <c r="I228" s="21"/>
      <c r="J228" s="21"/>
      <c r="K228" s="21"/>
    </row>
    <row r="229" spans="2:11" x14ac:dyDescent="0.2">
      <c r="B229" s="37"/>
      <c r="C229" s="31"/>
      <c r="D229" s="23"/>
      <c r="E229" s="23"/>
      <c r="F229" s="21"/>
      <c r="G229" s="21"/>
      <c r="H229" s="21"/>
      <c r="I229" s="21"/>
      <c r="J229" s="21"/>
      <c r="K229" s="21"/>
    </row>
    <row r="230" spans="2:11" x14ac:dyDescent="0.2">
      <c r="B230" s="37"/>
      <c r="C230" s="31"/>
      <c r="D230" s="23"/>
      <c r="E230" s="23"/>
      <c r="F230" s="21"/>
      <c r="G230" s="21"/>
      <c r="H230" s="21"/>
      <c r="I230" s="21"/>
      <c r="J230" s="21"/>
      <c r="K230" s="21"/>
    </row>
    <row r="231" spans="2:11" x14ac:dyDescent="0.2">
      <c r="B231" s="37"/>
      <c r="C231" s="31"/>
      <c r="D231" s="23"/>
      <c r="E231" s="23"/>
      <c r="F231" s="21"/>
      <c r="G231" s="21"/>
      <c r="H231" s="21"/>
      <c r="I231" s="21"/>
      <c r="J231" s="21"/>
      <c r="K231" s="21"/>
    </row>
    <row r="232" spans="2:11" x14ac:dyDescent="0.2">
      <c r="B232" s="37"/>
      <c r="C232" s="31"/>
      <c r="D232" s="23"/>
      <c r="E232" s="23"/>
      <c r="F232" s="21"/>
      <c r="G232" s="21"/>
      <c r="H232" s="21"/>
      <c r="I232" s="21"/>
      <c r="J232" s="21"/>
      <c r="K232" s="21"/>
    </row>
    <row r="233" spans="2:11" x14ac:dyDescent="0.2">
      <c r="B233" s="37"/>
      <c r="C233" s="31"/>
      <c r="D233" s="23"/>
      <c r="E233" s="23"/>
      <c r="F233" s="21"/>
      <c r="G233" s="21"/>
      <c r="H233" s="21"/>
      <c r="I233" s="21"/>
      <c r="J233" s="21"/>
      <c r="K233" s="21"/>
    </row>
    <row r="234" spans="2:11" x14ac:dyDescent="0.2">
      <c r="B234" s="37"/>
      <c r="C234" s="31"/>
      <c r="D234" s="23"/>
      <c r="E234" s="23"/>
      <c r="F234" s="21"/>
      <c r="G234" s="21"/>
      <c r="H234" s="21"/>
      <c r="I234" s="21"/>
      <c r="J234" s="21"/>
      <c r="K234" s="21"/>
    </row>
    <row r="235" spans="2:11" x14ac:dyDescent="0.2">
      <c r="B235" s="37"/>
      <c r="C235" s="31"/>
      <c r="D235" s="23"/>
      <c r="E235" s="23"/>
      <c r="F235" s="21"/>
      <c r="G235" s="21"/>
      <c r="H235" s="21"/>
      <c r="I235" s="21"/>
      <c r="J235" s="21"/>
      <c r="K235" s="21"/>
    </row>
    <row r="236" spans="2:11" x14ac:dyDescent="0.2">
      <c r="B236" s="37"/>
      <c r="C236" s="31"/>
      <c r="D236" s="23"/>
      <c r="E236" s="23"/>
      <c r="F236" s="21"/>
      <c r="G236" s="21"/>
      <c r="H236" s="21"/>
      <c r="I236" s="21"/>
      <c r="J236" s="21"/>
      <c r="K236" s="21"/>
    </row>
    <row r="237" spans="2:11" x14ac:dyDescent="0.2">
      <c r="B237" s="37"/>
      <c r="C237" s="31"/>
      <c r="D237" s="23"/>
      <c r="E237" s="23"/>
      <c r="F237" s="21"/>
      <c r="G237" s="21"/>
      <c r="H237" s="21"/>
      <c r="I237" s="21"/>
      <c r="J237" s="21"/>
      <c r="K237" s="21"/>
    </row>
    <row r="238" spans="2:11" x14ac:dyDescent="0.2">
      <c r="B238" s="37"/>
      <c r="C238" s="31"/>
      <c r="D238" s="23"/>
      <c r="E238" s="23"/>
      <c r="F238" s="21"/>
      <c r="G238" s="21"/>
      <c r="H238" s="21"/>
      <c r="I238" s="21"/>
      <c r="J238" s="21"/>
      <c r="K238" s="21"/>
    </row>
    <row r="239" spans="2:11" x14ac:dyDescent="0.2">
      <c r="B239" s="37"/>
      <c r="C239" s="31"/>
      <c r="D239" s="23"/>
      <c r="E239" s="23"/>
      <c r="F239" s="21"/>
      <c r="G239" s="21"/>
      <c r="H239" s="21"/>
      <c r="I239" s="21"/>
      <c r="J239" s="21"/>
      <c r="K239" s="21"/>
    </row>
    <row r="240" spans="2:11" x14ac:dyDescent="0.2">
      <c r="B240" s="37"/>
      <c r="C240" s="31"/>
      <c r="D240" s="23"/>
      <c r="E240" s="23"/>
      <c r="F240" s="21"/>
      <c r="G240" s="21"/>
      <c r="H240" s="21"/>
      <c r="I240" s="21"/>
      <c r="J240" s="21"/>
      <c r="K240" s="21"/>
    </row>
    <row r="241" spans="2:11" x14ac:dyDescent="0.2">
      <c r="B241" s="37"/>
      <c r="C241" s="31"/>
      <c r="D241" s="23"/>
      <c r="E241" s="23"/>
      <c r="F241" s="21"/>
      <c r="G241" s="21"/>
      <c r="H241" s="21"/>
      <c r="I241" s="21"/>
      <c r="J241" s="21"/>
      <c r="K241" s="21"/>
    </row>
    <row r="242" spans="2:11" x14ac:dyDescent="0.2">
      <c r="B242" s="37"/>
      <c r="C242" s="31"/>
      <c r="D242" s="23"/>
      <c r="E242" s="23"/>
      <c r="F242" s="21"/>
      <c r="G242" s="21"/>
      <c r="H242" s="21"/>
      <c r="I242" s="21"/>
      <c r="J242" s="21"/>
      <c r="K242" s="21"/>
    </row>
    <row r="243" spans="2:11" x14ac:dyDescent="0.2">
      <c r="B243" s="37"/>
      <c r="C243" s="31"/>
      <c r="D243" s="23"/>
      <c r="E243" s="23"/>
      <c r="F243" s="21"/>
      <c r="G243" s="21"/>
      <c r="H243" s="21"/>
      <c r="I243" s="21"/>
      <c r="J243" s="21"/>
      <c r="K243" s="21"/>
    </row>
    <row r="244" spans="2:11" x14ac:dyDescent="0.2">
      <c r="B244" s="37"/>
      <c r="C244" s="31"/>
      <c r="D244" s="23"/>
      <c r="E244" s="23"/>
      <c r="F244" s="21"/>
      <c r="G244" s="21"/>
      <c r="H244" s="21"/>
      <c r="I244" s="21"/>
      <c r="J244" s="21"/>
      <c r="K244" s="21"/>
    </row>
    <row r="245" spans="2:11" x14ac:dyDescent="0.2">
      <c r="B245" s="37"/>
      <c r="C245" s="31"/>
      <c r="D245" s="23"/>
      <c r="E245" s="23"/>
      <c r="F245" s="21"/>
      <c r="G245" s="21"/>
      <c r="H245" s="21"/>
      <c r="I245" s="21"/>
      <c r="J245" s="21"/>
      <c r="K245" s="21"/>
    </row>
    <row r="246" spans="2:11" x14ac:dyDescent="0.2">
      <c r="B246" s="37"/>
      <c r="C246" s="31"/>
      <c r="D246" s="23"/>
      <c r="E246" s="23"/>
      <c r="F246" s="21"/>
      <c r="G246" s="21"/>
      <c r="H246" s="21"/>
      <c r="I246" s="21"/>
      <c r="J246" s="21"/>
      <c r="K246" s="21"/>
    </row>
    <row r="247" spans="2:11" x14ac:dyDescent="0.2">
      <c r="B247" s="37"/>
      <c r="C247" s="31"/>
      <c r="D247" s="23"/>
      <c r="E247" s="23"/>
      <c r="F247" s="21"/>
      <c r="G247" s="21"/>
      <c r="H247" s="21"/>
      <c r="I247" s="21"/>
      <c r="J247" s="21"/>
      <c r="K247" s="21"/>
    </row>
    <row r="248" spans="2:11" x14ac:dyDescent="0.2">
      <c r="B248" s="37"/>
      <c r="C248" s="31"/>
      <c r="D248" s="23"/>
      <c r="E248" s="23"/>
      <c r="F248" s="21"/>
      <c r="G248" s="21"/>
      <c r="H248" s="21"/>
      <c r="I248" s="21"/>
      <c r="J248" s="21"/>
      <c r="K248" s="21"/>
    </row>
    <row r="249" spans="2:11" x14ac:dyDescent="0.2">
      <c r="B249" s="37"/>
      <c r="C249" s="31"/>
      <c r="D249" s="23"/>
      <c r="E249" s="23"/>
      <c r="F249" s="21"/>
      <c r="G249" s="21"/>
      <c r="H249" s="21"/>
      <c r="I249" s="21"/>
      <c r="J249" s="21"/>
      <c r="K249" s="21"/>
    </row>
    <row r="250" spans="2:11" x14ac:dyDescent="0.2">
      <c r="B250" s="37"/>
      <c r="C250" s="31"/>
      <c r="D250" s="23"/>
      <c r="E250" s="23"/>
      <c r="F250" s="21"/>
      <c r="G250" s="21"/>
      <c r="H250" s="21"/>
      <c r="I250" s="21"/>
      <c r="J250" s="21"/>
      <c r="K250" s="21"/>
    </row>
    <row r="251" spans="2:11" x14ac:dyDescent="0.2">
      <c r="B251" s="37"/>
      <c r="C251" s="31"/>
      <c r="D251" s="23"/>
      <c r="E251" s="23"/>
      <c r="F251" s="21"/>
      <c r="G251" s="21"/>
      <c r="H251" s="21"/>
      <c r="I251" s="21"/>
      <c r="J251" s="21"/>
      <c r="K251" s="21"/>
    </row>
    <row r="252" spans="2:11" x14ac:dyDescent="0.2">
      <c r="B252" s="37"/>
      <c r="C252" s="31"/>
      <c r="D252" s="23"/>
      <c r="E252" s="23"/>
      <c r="F252" s="21"/>
      <c r="G252" s="21"/>
      <c r="H252" s="21"/>
      <c r="I252" s="21"/>
      <c r="J252" s="21"/>
      <c r="K252" s="21"/>
    </row>
    <row r="253" spans="2:11" x14ac:dyDescent="0.2">
      <c r="B253" s="37"/>
      <c r="C253" s="31"/>
      <c r="D253" s="23"/>
      <c r="E253" s="23"/>
      <c r="F253" s="21"/>
      <c r="G253" s="21"/>
      <c r="H253" s="21"/>
      <c r="I253" s="21"/>
      <c r="J253" s="21"/>
      <c r="K253" s="21"/>
    </row>
    <row r="254" spans="2:11" x14ac:dyDescent="0.2">
      <c r="B254" s="37"/>
      <c r="C254" s="31"/>
      <c r="D254" s="23"/>
      <c r="E254" s="23"/>
      <c r="F254" s="21"/>
      <c r="G254" s="21"/>
      <c r="H254" s="21"/>
      <c r="I254" s="21"/>
      <c r="J254" s="21"/>
      <c r="K254" s="21"/>
    </row>
    <row r="255" spans="2:11" x14ac:dyDescent="0.2">
      <c r="B255" s="37"/>
      <c r="C255" s="31"/>
      <c r="D255" s="23"/>
      <c r="E255" s="23"/>
      <c r="F255" s="21"/>
      <c r="G255" s="21"/>
      <c r="H255" s="21"/>
      <c r="I255" s="21"/>
      <c r="J255" s="21"/>
      <c r="K255" s="21"/>
    </row>
    <row r="256" spans="2:11" x14ac:dyDescent="0.2">
      <c r="B256" s="37"/>
      <c r="C256" s="31"/>
      <c r="D256" s="23"/>
      <c r="E256" s="23"/>
      <c r="F256" s="21"/>
      <c r="G256" s="21"/>
      <c r="H256" s="21"/>
      <c r="I256" s="21"/>
      <c r="J256" s="21"/>
      <c r="K256" s="21"/>
    </row>
    <row r="257" spans="2:11" x14ac:dyDescent="0.2">
      <c r="B257" s="37"/>
      <c r="C257" s="31"/>
      <c r="D257" s="23"/>
      <c r="E257" s="23"/>
      <c r="F257" s="21"/>
      <c r="G257" s="21"/>
      <c r="H257" s="21"/>
      <c r="I257" s="21"/>
      <c r="J257" s="21"/>
      <c r="K257" s="21"/>
    </row>
    <row r="258" spans="2:11" x14ac:dyDescent="0.2">
      <c r="B258" s="37"/>
      <c r="C258" s="31"/>
      <c r="D258" s="23"/>
      <c r="E258" s="23"/>
      <c r="F258" s="21"/>
      <c r="G258" s="21"/>
      <c r="H258" s="21"/>
      <c r="I258" s="21"/>
      <c r="J258" s="21"/>
      <c r="K258" s="21"/>
    </row>
    <row r="259" spans="2:11" x14ac:dyDescent="0.2">
      <c r="B259" s="37"/>
      <c r="C259" s="31"/>
      <c r="D259" s="23"/>
      <c r="E259" s="23"/>
      <c r="F259" s="21"/>
      <c r="G259" s="21"/>
      <c r="H259" s="21"/>
      <c r="I259" s="21"/>
      <c r="J259" s="21"/>
      <c r="K259" s="21"/>
    </row>
    <row r="260" spans="2:11" x14ac:dyDescent="0.2">
      <c r="B260" s="37"/>
      <c r="C260" s="31"/>
      <c r="D260" s="23"/>
      <c r="E260" s="23"/>
      <c r="F260" s="21"/>
      <c r="G260" s="21"/>
      <c r="H260" s="21"/>
      <c r="I260" s="21"/>
      <c r="J260" s="21"/>
      <c r="K260" s="21"/>
    </row>
    <row r="261" spans="2:11" x14ac:dyDescent="0.2">
      <c r="B261" s="37"/>
      <c r="C261" s="31"/>
      <c r="D261" s="23"/>
      <c r="E261" s="23"/>
      <c r="F261" s="21"/>
      <c r="G261" s="21"/>
      <c r="H261" s="21"/>
      <c r="I261" s="21"/>
      <c r="J261" s="21"/>
      <c r="K261" s="21"/>
    </row>
    <row r="262" spans="2:11" x14ac:dyDescent="0.2">
      <c r="B262" s="37"/>
      <c r="C262" s="31"/>
      <c r="D262" s="23"/>
      <c r="E262" s="23"/>
      <c r="F262" s="21"/>
      <c r="G262" s="21"/>
      <c r="H262" s="21"/>
      <c r="I262" s="21"/>
      <c r="J262" s="21"/>
      <c r="K262" s="21"/>
    </row>
    <row r="263" spans="2:11" x14ac:dyDescent="0.2">
      <c r="B263" s="37"/>
      <c r="C263" s="31"/>
      <c r="D263" s="23"/>
      <c r="E263" s="23"/>
      <c r="F263" s="21"/>
      <c r="G263" s="21"/>
      <c r="H263" s="21"/>
      <c r="I263" s="21"/>
      <c r="J263" s="21"/>
      <c r="K263" s="21"/>
    </row>
    <row r="264" spans="2:11" x14ac:dyDescent="0.2">
      <c r="B264" s="37"/>
      <c r="C264" s="31"/>
      <c r="D264" s="23"/>
      <c r="E264" s="23"/>
      <c r="F264" s="21"/>
      <c r="G264" s="21"/>
      <c r="H264" s="21"/>
      <c r="I264" s="21"/>
      <c r="J264" s="21"/>
      <c r="K264" s="21"/>
    </row>
    <row r="265" spans="2:11" x14ac:dyDescent="0.2">
      <c r="B265" s="37"/>
      <c r="C265" s="31"/>
      <c r="D265" s="23"/>
      <c r="E265" s="23"/>
      <c r="F265" s="21"/>
      <c r="G265" s="21"/>
      <c r="H265" s="21"/>
      <c r="I265" s="21"/>
      <c r="J265" s="21"/>
      <c r="K265" s="21"/>
    </row>
    <row r="266" spans="2:11" x14ac:dyDescent="0.2">
      <c r="B266" s="31"/>
      <c r="C266" s="31"/>
      <c r="D266" s="23"/>
      <c r="E266" s="23"/>
      <c r="F266" s="21"/>
      <c r="G266" s="21"/>
      <c r="H266" s="21"/>
      <c r="I266" s="21"/>
      <c r="J266" s="21"/>
      <c r="K266" s="21"/>
    </row>
    <row r="267" spans="2:11" x14ac:dyDescent="0.2">
      <c r="B267" s="31"/>
      <c r="C267" s="31"/>
      <c r="D267" s="23"/>
      <c r="E267" s="23"/>
      <c r="F267" s="21"/>
      <c r="G267" s="21"/>
      <c r="H267" s="21"/>
      <c r="I267" s="21"/>
      <c r="J267" s="21"/>
      <c r="K267" s="21"/>
    </row>
    <row r="268" spans="2:11" x14ac:dyDescent="0.2">
      <c r="B268" s="31"/>
      <c r="C268" s="31"/>
      <c r="D268" s="23"/>
      <c r="E268" s="23"/>
      <c r="F268" s="21"/>
      <c r="G268" s="21"/>
      <c r="H268" s="21"/>
      <c r="I268" s="21"/>
      <c r="J268" s="21"/>
      <c r="K268" s="21"/>
    </row>
    <row r="269" spans="2:11" x14ac:dyDescent="0.2">
      <c r="B269" s="31"/>
      <c r="C269" s="31"/>
      <c r="D269" s="23"/>
      <c r="E269" s="23"/>
      <c r="F269" s="21"/>
      <c r="G269" s="21"/>
      <c r="H269" s="21"/>
      <c r="I269" s="21"/>
      <c r="J269" s="21"/>
      <c r="K269" s="21"/>
    </row>
    <row r="270" spans="2:11" x14ac:dyDescent="0.2">
      <c r="B270" s="31"/>
      <c r="C270" s="31"/>
      <c r="D270" s="23"/>
      <c r="E270" s="23"/>
      <c r="F270" s="21"/>
      <c r="G270" s="21"/>
      <c r="H270" s="21"/>
      <c r="I270" s="21"/>
      <c r="J270" s="21"/>
      <c r="K270" s="21"/>
    </row>
    <row r="271" spans="2:11" x14ac:dyDescent="0.2">
      <c r="B271" s="31"/>
      <c r="C271" s="31"/>
      <c r="D271" s="23"/>
      <c r="E271" s="23"/>
      <c r="F271" s="21"/>
      <c r="G271" s="21"/>
      <c r="H271" s="21"/>
      <c r="I271" s="21"/>
      <c r="J271" s="21"/>
      <c r="K271" s="21"/>
    </row>
  </sheetData>
  <sheetProtection formatCells="0" formatColumns="0" formatRows="0" sort="0"/>
  <dataValidations count="1">
    <dataValidation showInputMessage="1" showErrorMessage="1" sqref="K2" xr:uid="{00000000-0002-0000-01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100-000002000000}">
          <x14:formula1>
            <xm:f>Tabelle2!$C$2:$C$3</xm:f>
          </x14:formula1>
          <xm:sqref>K3:K271</xm:sqref>
        </x14:dataValidation>
        <x14:dataValidation type="list" allowBlank="1" showInputMessage="1" showErrorMessage="1" xr:uid="{00000000-0002-0000-0100-000001000000}">
          <x14:formula1>
            <xm:f>Tabelle2!$A$2:$A$5</xm:f>
          </x14:formula1>
          <xm:sqref>D2:D57 D59:D244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36"/>
  <sheetViews>
    <sheetView showGridLines="0" zoomScale="130" zoomScaleNormal="130" workbookViewId="0">
      <pane ySplit="1" topLeftCell="A2" activePane="bottomLeft" state="frozen"/>
      <selection pane="bottomLeft" activeCell="H60" sqref="H2:I60"/>
    </sheetView>
  </sheetViews>
  <sheetFormatPr baseColWidth="10" defaultColWidth="11.5" defaultRowHeight="15" x14ac:dyDescent="0.2"/>
  <cols>
    <col min="1" max="1" width="4.6640625" customWidth="1"/>
    <col min="2" max="2" width="11.5" style="33"/>
    <col min="3" max="3" width="11" style="33" bestFit="1" customWidth="1"/>
    <col min="4" max="4" width="15.5" style="19" bestFit="1" customWidth="1"/>
    <col min="5" max="5" width="8.5" style="19" customWidth="1"/>
    <col min="6" max="6" width="1.33203125" style="19" hidden="1" customWidth="1"/>
    <col min="7" max="7" width="12.1640625" style="19" customWidth="1"/>
    <col min="8" max="8" width="81.5" style="36" customWidth="1"/>
    <col min="9" max="9" width="80.33203125" style="36" customWidth="1"/>
    <col min="10" max="10" width="31.33203125" style="18" customWidth="1"/>
    <col min="11" max="11" width="31.5" customWidth="1"/>
  </cols>
  <sheetData>
    <row r="1" spans="2:11" s="53" customFormat="1" ht="53.25" customHeight="1" x14ac:dyDescent="0.2">
      <c r="B1" s="60" t="s">
        <v>31</v>
      </c>
      <c r="C1" s="60" t="s">
        <v>32</v>
      </c>
      <c r="D1" s="56" t="s">
        <v>33</v>
      </c>
      <c r="E1" s="51" t="s">
        <v>161</v>
      </c>
      <c r="F1" s="51" t="s">
        <v>162</v>
      </c>
      <c r="G1" s="51" t="s">
        <v>163</v>
      </c>
      <c r="H1" s="57" t="s">
        <v>35</v>
      </c>
      <c r="I1" s="57" t="s">
        <v>164</v>
      </c>
      <c r="J1" s="58" t="s">
        <v>38</v>
      </c>
      <c r="K1" s="52" t="s">
        <v>165</v>
      </c>
    </row>
    <row r="2" spans="2:11" ht="30" x14ac:dyDescent="0.2">
      <c r="B2" s="43">
        <v>1</v>
      </c>
      <c r="C2" s="44"/>
      <c r="D2" s="45" t="s">
        <v>40</v>
      </c>
      <c r="E2" s="46">
        <f>IF(D2="leicht",6,IF(D2="mittel",8,IF(D2="schwer",10,xxx)))</f>
        <v>6</v>
      </c>
      <c r="F2" s="46">
        <f>IF(E2=6,25,IF(E2=8,30,IF(E2=10,35,xxx)))</f>
        <v>25</v>
      </c>
      <c r="G2" s="46" t="s">
        <v>166</v>
      </c>
      <c r="H2" s="49" t="s">
        <v>240</v>
      </c>
      <c r="I2" s="47" t="s">
        <v>243</v>
      </c>
      <c r="J2" s="47"/>
      <c r="K2" s="20"/>
    </row>
    <row r="3" spans="2:11" ht="45" x14ac:dyDescent="0.2">
      <c r="B3" s="43">
        <v>1</v>
      </c>
      <c r="C3" s="44"/>
      <c r="D3" s="45" t="s">
        <v>40</v>
      </c>
      <c r="E3" s="46">
        <f>IF(D3="leicht",6,IF(D3="mittel",8,IF(D3="schwer",10,xxx)))</f>
        <v>6</v>
      </c>
      <c r="F3" s="46">
        <f>IF(E3=6,25,IF(E3=8,30,IF(E3=10,35,xxx)))</f>
        <v>25</v>
      </c>
      <c r="G3" s="46" t="s">
        <v>167</v>
      </c>
      <c r="H3" s="47" t="s">
        <v>241</v>
      </c>
      <c r="I3" s="47" t="s">
        <v>244</v>
      </c>
      <c r="J3" s="47"/>
      <c r="K3" s="20"/>
    </row>
    <row r="4" spans="2:11" ht="30" x14ac:dyDescent="0.2">
      <c r="B4" s="37">
        <v>1</v>
      </c>
      <c r="C4" s="31"/>
      <c r="D4" s="23" t="s">
        <v>40</v>
      </c>
      <c r="E4" s="23">
        <f>IF(D4="leicht",6,IF(D4="mittel",8,IF(D4="schwer",10,xxx)))</f>
        <v>6</v>
      </c>
      <c r="F4" s="23">
        <f>IF(E4=6,25,IF(E4=8,30,IF(E4=10,35,xxx)))</f>
        <v>25</v>
      </c>
      <c r="G4" s="22" t="s">
        <v>168</v>
      </c>
      <c r="H4" s="21" t="s">
        <v>242</v>
      </c>
      <c r="I4" s="21" t="s">
        <v>245</v>
      </c>
      <c r="J4" s="21"/>
      <c r="K4" s="20"/>
    </row>
    <row r="5" spans="2:11" ht="60" x14ac:dyDescent="0.2">
      <c r="B5" s="37">
        <v>1</v>
      </c>
      <c r="C5" s="31"/>
      <c r="D5" s="23" t="s">
        <v>40</v>
      </c>
      <c r="E5" s="23">
        <f>IF(D5="leicht",6,IF(D5="mittel",8,IF(D5="schwer",10,xxx)))</f>
        <v>6</v>
      </c>
      <c r="F5" s="23">
        <f>IF(E5=6,25,IF(E5=8,30,IF(E5=10,35,xxx)))</f>
        <v>25</v>
      </c>
      <c r="G5" s="22" t="s">
        <v>169</v>
      </c>
      <c r="H5" s="21" t="s">
        <v>246</v>
      </c>
      <c r="I5" s="21" t="s">
        <v>247</v>
      </c>
      <c r="J5" s="21"/>
      <c r="K5" s="20"/>
    </row>
    <row r="6" spans="2:11" ht="105" x14ac:dyDescent="0.2">
      <c r="B6" s="37">
        <v>1</v>
      </c>
      <c r="C6" s="31"/>
      <c r="D6" s="23" t="s">
        <v>229</v>
      </c>
      <c r="E6" s="23">
        <f>IF(D6="leicht",6,IF(D6="mittel",8,IF(D6="schwer",10,xxx)))</f>
        <v>8</v>
      </c>
      <c r="F6" s="23">
        <f>IF(E6=6,25,IF(E6=8,30,IF(E6=10,35,xxx)))</f>
        <v>30</v>
      </c>
      <c r="G6" s="22" t="s">
        <v>170</v>
      </c>
      <c r="H6" s="21" t="s">
        <v>633</v>
      </c>
      <c r="I6" s="21" t="s">
        <v>248</v>
      </c>
      <c r="J6" s="21"/>
      <c r="K6" s="20"/>
    </row>
    <row r="7" spans="2:11" ht="120" x14ac:dyDescent="0.2">
      <c r="B7" s="37">
        <v>1</v>
      </c>
      <c r="C7" s="31"/>
      <c r="D7" s="23" t="s">
        <v>229</v>
      </c>
      <c r="E7" s="23">
        <f>IF(D7="leicht",6,IF(D7="mittel",8,IF(D7="schwer",10,xxx)))</f>
        <v>8</v>
      </c>
      <c r="F7" s="23">
        <f>IF(E7=6,25,IF(E7=8,30,IF(E7=10,35,xxx)))</f>
        <v>30</v>
      </c>
      <c r="G7" s="22" t="s">
        <v>171</v>
      </c>
      <c r="H7" s="21" t="s">
        <v>634</v>
      </c>
      <c r="I7" s="21" t="s">
        <v>249</v>
      </c>
      <c r="J7" s="21"/>
      <c r="K7" s="20"/>
    </row>
    <row r="8" spans="2:11" ht="90" x14ac:dyDescent="0.2">
      <c r="B8" s="37">
        <v>1</v>
      </c>
      <c r="C8" s="31"/>
      <c r="D8" s="23" t="s">
        <v>229</v>
      </c>
      <c r="E8" s="23">
        <f>IF(D8="leicht",6,IF(D8="mittel",8,IF(D8="schwer",10,xxx)))</f>
        <v>8</v>
      </c>
      <c r="F8" s="23">
        <f>IF(E8=6,25,IF(E8=8,30,IF(E8=10,35,xxx)))</f>
        <v>30</v>
      </c>
      <c r="G8" s="22" t="s">
        <v>172</v>
      </c>
      <c r="H8" s="21" t="s">
        <v>635</v>
      </c>
      <c r="I8" s="21" t="s">
        <v>250</v>
      </c>
      <c r="J8" s="21"/>
      <c r="K8" s="20"/>
    </row>
    <row r="9" spans="2:11" ht="75" x14ac:dyDescent="0.2">
      <c r="B9" s="37">
        <v>1</v>
      </c>
      <c r="C9" s="31"/>
      <c r="D9" s="23" t="s">
        <v>229</v>
      </c>
      <c r="E9" s="23">
        <f>IF(D9="leicht",6,IF(D9="mittel",8,IF(D9="schwer",10,xxx)))</f>
        <v>8</v>
      </c>
      <c r="F9" s="23">
        <f>IF(E9=6,25,IF(E9=8,30,IF(E9=10,35,xxx)))</f>
        <v>30</v>
      </c>
      <c r="G9" s="22" t="s">
        <v>173</v>
      </c>
      <c r="H9" s="21" t="s">
        <v>251</v>
      </c>
      <c r="I9" s="21" t="s">
        <v>252</v>
      </c>
      <c r="J9" s="21"/>
      <c r="K9" s="20"/>
    </row>
    <row r="10" spans="2:11" ht="150" x14ac:dyDescent="0.2">
      <c r="B10" s="37">
        <v>1</v>
      </c>
      <c r="C10" s="31"/>
      <c r="D10" s="23" t="s">
        <v>231</v>
      </c>
      <c r="E10" s="23">
        <f>IF(D10="leicht",6,IF(D10="mittel",8,IF(D10="schwer",10,xxx)))</f>
        <v>10</v>
      </c>
      <c r="F10" s="23">
        <f>IF(E10=6,25,IF(E10=8,30,IF(E10=10,35,xxx)))</f>
        <v>35</v>
      </c>
      <c r="G10" s="22" t="s">
        <v>174</v>
      </c>
      <c r="H10" s="21" t="s">
        <v>253</v>
      </c>
      <c r="I10" s="21" t="s">
        <v>254</v>
      </c>
      <c r="J10" s="21"/>
      <c r="K10" s="20"/>
    </row>
    <row r="11" spans="2:11" ht="105" x14ac:dyDescent="0.2">
      <c r="B11" s="37">
        <v>1</v>
      </c>
      <c r="C11" s="31"/>
      <c r="D11" s="23" t="s">
        <v>231</v>
      </c>
      <c r="E11" s="23">
        <f>IF(D11="leicht",6,IF(D11="mittel",8,IF(D11="schwer",10,xxx)))</f>
        <v>10</v>
      </c>
      <c r="F11" s="23">
        <f>IF(E11=6,25,IF(E11=8,30,IF(E11=10,35,xxx)))</f>
        <v>35</v>
      </c>
      <c r="G11" s="22" t="s">
        <v>175</v>
      </c>
      <c r="H11" s="21" t="s">
        <v>255</v>
      </c>
      <c r="I11" s="21" t="s">
        <v>256</v>
      </c>
      <c r="J11" s="21"/>
      <c r="K11" s="20"/>
    </row>
    <row r="12" spans="2:11" ht="105" x14ac:dyDescent="0.2">
      <c r="B12" s="37">
        <v>1</v>
      </c>
      <c r="C12" s="31"/>
      <c r="D12" s="23" t="s">
        <v>231</v>
      </c>
      <c r="E12" s="23">
        <f>IF(D12="leicht",6,IF(D12="mittel",8,IF(D12="schwer",10,xxx)))</f>
        <v>10</v>
      </c>
      <c r="F12" s="23">
        <f>IF(E12=6,25,IF(E12=8,30,IF(E12=10,35,xxx)))</f>
        <v>35</v>
      </c>
      <c r="G12" s="22" t="s">
        <v>176</v>
      </c>
      <c r="H12" s="21" t="s">
        <v>257</v>
      </c>
      <c r="I12" s="21" t="s">
        <v>258</v>
      </c>
      <c r="J12" s="21"/>
      <c r="K12" s="20"/>
    </row>
    <row r="13" spans="2:11" ht="120" x14ac:dyDescent="0.2">
      <c r="B13" s="37">
        <v>1</v>
      </c>
      <c r="C13" s="31"/>
      <c r="D13" s="23" t="s">
        <v>231</v>
      </c>
      <c r="E13" s="23">
        <f>IF(D13="leicht",6,IF(D13="mittel",8,IF(D13="schwer",10,xxx)))</f>
        <v>10</v>
      </c>
      <c r="F13" s="23">
        <f>IF(E13=6,25,IF(E13=8,30,IF(E13=10,35,xxx)))</f>
        <v>35</v>
      </c>
      <c r="G13" s="22" t="s">
        <v>177</v>
      </c>
      <c r="H13" s="21" t="s">
        <v>259</v>
      </c>
      <c r="I13" s="21" t="s">
        <v>260</v>
      </c>
      <c r="J13" s="21"/>
      <c r="K13" s="20"/>
    </row>
    <row r="14" spans="2:11" ht="30" x14ac:dyDescent="0.2">
      <c r="B14" s="37">
        <v>2</v>
      </c>
      <c r="C14" s="31"/>
      <c r="D14" s="23" t="s">
        <v>40</v>
      </c>
      <c r="E14" s="23">
        <f>IF(D14="leicht",6,IF(D14="mittel",8,IF(D14="schwer",10,xxx)))</f>
        <v>6</v>
      </c>
      <c r="F14" s="23">
        <f>IF(E14=6,25,IF(E14=8,30,IF(E14=10,35,xxx)))</f>
        <v>25</v>
      </c>
      <c r="G14" s="22" t="s">
        <v>178</v>
      </c>
      <c r="H14" s="21" t="s">
        <v>261</v>
      </c>
      <c r="I14" s="21" t="s">
        <v>262</v>
      </c>
      <c r="J14" s="21"/>
      <c r="K14" s="20"/>
    </row>
    <row r="15" spans="2:11" ht="60" x14ac:dyDescent="0.2">
      <c r="B15" s="37">
        <v>2</v>
      </c>
      <c r="C15" s="31"/>
      <c r="D15" s="23" t="s">
        <v>40</v>
      </c>
      <c r="E15" s="23">
        <f>IF(D15="leicht",6,IF(D15="mittel",8,IF(D15="schwer",10,xxx)))</f>
        <v>6</v>
      </c>
      <c r="F15" s="23">
        <f>IF(E15=6,25,IF(E15=8,30,IF(E15=10,35,xxx)))</f>
        <v>25</v>
      </c>
      <c r="G15" s="22" t="s">
        <v>179</v>
      </c>
      <c r="H15" s="21" t="s">
        <v>263</v>
      </c>
      <c r="I15" s="21" t="s">
        <v>264</v>
      </c>
      <c r="J15" s="21"/>
      <c r="K15" s="20"/>
    </row>
    <row r="16" spans="2:11" ht="60" x14ac:dyDescent="0.2">
      <c r="B16" s="37">
        <v>2</v>
      </c>
      <c r="C16" s="31"/>
      <c r="D16" s="23" t="s">
        <v>40</v>
      </c>
      <c r="E16" s="23">
        <f>IF(D16="leicht",6,IF(D16="mittel",8,IF(D16="schwer",10,xxx)))</f>
        <v>6</v>
      </c>
      <c r="F16" s="23">
        <f>IF(E16=6,25,IF(E16=8,30,IF(E16=10,35,xxx)))</f>
        <v>25</v>
      </c>
      <c r="G16" s="22" t="s">
        <v>180</v>
      </c>
      <c r="H16" s="21" t="s">
        <v>265</v>
      </c>
      <c r="I16" s="21" t="s">
        <v>266</v>
      </c>
      <c r="J16" s="21"/>
      <c r="K16" s="20"/>
    </row>
    <row r="17" spans="2:11" ht="75" x14ac:dyDescent="0.2">
      <c r="B17" s="37">
        <v>2</v>
      </c>
      <c r="C17" s="31"/>
      <c r="D17" s="23" t="s">
        <v>40</v>
      </c>
      <c r="E17" s="23">
        <f>IF(D17="leicht",6,IF(D17="mittel",8,IF(D17="schwer",10,xxx)))</f>
        <v>6</v>
      </c>
      <c r="F17" s="23">
        <f>IF(E17=6,25,IF(E17=8,30,IF(E17=10,35,xxx)))</f>
        <v>25</v>
      </c>
      <c r="G17" s="22" t="s">
        <v>181</v>
      </c>
      <c r="H17" s="21" t="s">
        <v>267</v>
      </c>
      <c r="I17" s="21" t="s">
        <v>268</v>
      </c>
      <c r="J17" s="21"/>
      <c r="K17" s="20"/>
    </row>
    <row r="18" spans="2:11" ht="105" x14ac:dyDescent="0.2">
      <c r="B18" s="37">
        <v>2</v>
      </c>
      <c r="C18" s="31"/>
      <c r="D18" s="23" t="s">
        <v>229</v>
      </c>
      <c r="E18" s="23">
        <f>IF(D18="leicht",6,IF(D18="mittel",8,IF(D18="schwer",10,xxx)))</f>
        <v>8</v>
      </c>
      <c r="F18" s="23">
        <f>IF(E18=6,25,IF(E18=8,30,IF(E18=10,35,xxx)))</f>
        <v>30</v>
      </c>
      <c r="G18" s="22" t="s">
        <v>182</v>
      </c>
      <c r="H18" s="21" t="s">
        <v>269</v>
      </c>
      <c r="I18" s="21" t="s">
        <v>270</v>
      </c>
      <c r="J18" s="21"/>
      <c r="K18" s="20"/>
    </row>
    <row r="19" spans="2:11" ht="75" x14ac:dyDescent="0.2">
      <c r="B19" s="37">
        <v>2</v>
      </c>
      <c r="C19" s="31"/>
      <c r="D19" s="23" t="s">
        <v>229</v>
      </c>
      <c r="E19" s="23">
        <f>IF(D19="leicht",6,IF(D19="mittel",8,IF(D19="schwer",10,xxx)))</f>
        <v>8</v>
      </c>
      <c r="F19" s="23">
        <f>IF(E19=6,25,IF(E19=8,30,IF(E19=10,35,xxx)))</f>
        <v>30</v>
      </c>
      <c r="G19" s="22" t="s">
        <v>183</v>
      </c>
      <c r="H19" s="21" t="s">
        <v>271</v>
      </c>
      <c r="I19" s="21" t="s">
        <v>272</v>
      </c>
      <c r="J19" s="21"/>
      <c r="K19" s="20"/>
    </row>
    <row r="20" spans="2:11" ht="60" x14ac:dyDescent="0.2">
      <c r="B20" s="37">
        <v>2</v>
      </c>
      <c r="C20" s="31"/>
      <c r="D20" s="23" t="s">
        <v>229</v>
      </c>
      <c r="E20" s="23">
        <f>IF(D20="leicht",6,IF(D20="mittel",8,IF(D20="schwer",10,xxx)))</f>
        <v>8</v>
      </c>
      <c r="F20" s="23">
        <f>IF(E20=6,25,IF(E20=8,30,IF(E20=10,35,xxx)))</f>
        <v>30</v>
      </c>
      <c r="G20" s="22" t="s">
        <v>184</v>
      </c>
      <c r="H20" s="21" t="s">
        <v>273</v>
      </c>
      <c r="I20" s="21" t="s">
        <v>274</v>
      </c>
      <c r="J20" s="21"/>
      <c r="K20" s="20"/>
    </row>
    <row r="21" spans="2:11" ht="60" x14ac:dyDescent="0.2">
      <c r="B21" s="37">
        <v>2</v>
      </c>
      <c r="C21" s="31"/>
      <c r="D21" s="23" t="s">
        <v>229</v>
      </c>
      <c r="E21" s="23">
        <f>IF(D21="leicht",6,IF(D21="mittel",8,IF(D21="schwer",10,xxx)))</f>
        <v>8</v>
      </c>
      <c r="F21" s="23">
        <f>IF(E21=6,25,IF(E21=8,30,IF(E21=10,35,xxx)))</f>
        <v>30</v>
      </c>
      <c r="G21" s="22" t="s">
        <v>185</v>
      </c>
      <c r="H21" s="21" t="s">
        <v>275</v>
      </c>
      <c r="I21" s="21" t="s">
        <v>276</v>
      </c>
      <c r="J21" s="21"/>
      <c r="K21" s="20"/>
    </row>
    <row r="22" spans="2:11" ht="105" x14ac:dyDescent="0.2">
      <c r="B22" s="37">
        <v>2</v>
      </c>
      <c r="C22" s="31"/>
      <c r="D22" s="23" t="s">
        <v>231</v>
      </c>
      <c r="E22" s="23">
        <f>IF(D22="leicht",6,IF(D22="mittel",8,IF(D22="schwer",10,xxx)))</f>
        <v>10</v>
      </c>
      <c r="F22" s="23">
        <f>IF(E22=6,25,IF(E22=8,30,IF(E22=10,35,xxx)))</f>
        <v>35</v>
      </c>
      <c r="G22" s="22" t="s">
        <v>186</v>
      </c>
      <c r="H22" s="21" t="s">
        <v>277</v>
      </c>
      <c r="I22" s="21" t="s">
        <v>278</v>
      </c>
      <c r="J22" s="21"/>
      <c r="K22" s="20"/>
    </row>
    <row r="23" spans="2:11" ht="105" x14ac:dyDescent="0.2">
      <c r="B23" s="37">
        <v>2</v>
      </c>
      <c r="C23" s="31"/>
      <c r="D23" s="23" t="s">
        <v>231</v>
      </c>
      <c r="E23" s="23">
        <f>IF(D23="leicht",6,IF(D23="mittel",8,IF(D23="schwer",10,xxx)))</f>
        <v>10</v>
      </c>
      <c r="F23" s="23">
        <f>IF(E23=6,25,IF(E23=8,30,IF(E23=10,35,xxx)))</f>
        <v>35</v>
      </c>
      <c r="G23" s="22" t="s">
        <v>187</v>
      </c>
      <c r="H23" s="21" t="s">
        <v>279</v>
      </c>
      <c r="I23" s="21" t="s">
        <v>280</v>
      </c>
      <c r="J23" s="21"/>
      <c r="K23" s="20"/>
    </row>
    <row r="24" spans="2:11" ht="105" x14ac:dyDescent="0.2">
      <c r="B24" s="37">
        <v>2</v>
      </c>
      <c r="C24" s="31"/>
      <c r="D24" s="23" t="s">
        <v>231</v>
      </c>
      <c r="E24" s="23">
        <f>IF(D24="leicht",6,IF(D24="mittel",8,IF(D24="schwer",10,xxx)))</f>
        <v>10</v>
      </c>
      <c r="F24" s="23">
        <f>IF(E24=6,25,IF(E24=8,30,IF(E24=10,35,xxx)))</f>
        <v>35</v>
      </c>
      <c r="G24" s="22" t="s">
        <v>188</v>
      </c>
      <c r="H24" s="21" t="s">
        <v>281</v>
      </c>
      <c r="I24" s="21" t="s">
        <v>282</v>
      </c>
      <c r="J24" s="21"/>
      <c r="K24" s="20"/>
    </row>
    <row r="25" spans="2:11" ht="180" x14ac:dyDescent="0.2">
      <c r="B25" s="37">
        <v>2</v>
      </c>
      <c r="C25" s="31"/>
      <c r="D25" s="23" t="s">
        <v>231</v>
      </c>
      <c r="E25" s="23">
        <f>IF(D25="leicht",6,IF(D25="mittel",8,IF(D25="schwer",10,xxx)))</f>
        <v>10</v>
      </c>
      <c r="F25" s="23">
        <f>IF(E25=6,25,IF(E25=8,30,IF(E25=10,35,xxx)))</f>
        <v>35</v>
      </c>
      <c r="G25" s="22" t="s">
        <v>189</v>
      </c>
      <c r="H25" s="21" t="s">
        <v>283</v>
      </c>
      <c r="I25" s="21" t="s">
        <v>636</v>
      </c>
      <c r="J25" s="21"/>
      <c r="K25" s="20"/>
    </row>
    <row r="26" spans="2:11" ht="60" x14ac:dyDescent="0.2">
      <c r="B26" s="37">
        <v>3</v>
      </c>
      <c r="C26" s="31"/>
      <c r="D26" s="23" t="s">
        <v>40</v>
      </c>
      <c r="E26" s="23">
        <f>IF(D26="leicht",6,IF(D26="mittel",8,IF(D26="schwer",10,xxx)))</f>
        <v>6</v>
      </c>
      <c r="F26" s="23">
        <f>IF(E26=6,25,IF(E26=8,30,IF(E26=10,35,xxx)))</f>
        <v>25</v>
      </c>
      <c r="G26" s="22" t="s">
        <v>190</v>
      </c>
      <c r="H26" s="21" t="s">
        <v>284</v>
      </c>
      <c r="I26" s="21" t="s">
        <v>285</v>
      </c>
      <c r="J26" s="21"/>
      <c r="K26" s="20"/>
    </row>
    <row r="27" spans="2:11" ht="30" x14ac:dyDescent="0.2">
      <c r="B27" s="37">
        <v>3</v>
      </c>
      <c r="C27" s="31"/>
      <c r="D27" s="23" t="s">
        <v>40</v>
      </c>
      <c r="E27" s="23">
        <f>IF(D27="leicht",6,IF(D27="mittel",8,IF(D27="schwer",10,xxx)))</f>
        <v>6</v>
      </c>
      <c r="F27" s="23">
        <f>IF(E27=6,25,IF(E27=8,30,IF(E27=10,35,xxx)))</f>
        <v>25</v>
      </c>
      <c r="G27" s="22" t="s">
        <v>191</v>
      </c>
      <c r="H27" s="21" t="s">
        <v>286</v>
      </c>
      <c r="I27" s="21" t="s">
        <v>287</v>
      </c>
      <c r="J27" s="21"/>
      <c r="K27" s="20"/>
    </row>
    <row r="28" spans="2:11" ht="75" x14ac:dyDescent="0.2">
      <c r="B28" s="37">
        <v>3</v>
      </c>
      <c r="C28" s="31"/>
      <c r="D28" s="23" t="s">
        <v>40</v>
      </c>
      <c r="E28" s="23">
        <f>IF(D28="leicht",6,IF(D28="mittel",8,IF(D28="schwer",10,xxx)))</f>
        <v>6</v>
      </c>
      <c r="F28" s="23">
        <f>IF(E28=6,25,IF(E28=8,30,IF(E28=10,35,xxx)))</f>
        <v>25</v>
      </c>
      <c r="G28" s="22" t="s">
        <v>192</v>
      </c>
      <c r="H28" s="21" t="s">
        <v>288</v>
      </c>
      <c r="I28" s="21" t="s">
        <v>289</v>
      </c>
      <c r="J28" s="21"/>
      <c r="K28" s="20"/>
    </row>
    <row r="29" spans="2:11" ht="75" x14ac:dyDescent="0.2">
      <c r="B29" s="37">
        <v>3</v>
      </c>
      <c r="C29" s="31"/>
      <c r="D29" s="23" t="s">
        <v>40</v>
      </c>
      <c r="E29" s="23">
        <f>IF(D29="leicht",6,IF(D29="mittel",8,IF(D29="schwer",10,xxx)))</f>
        <v>6</v>
      </c>
      <c r="F29" s="23">
        <f>IF(E29=6,25,IF(E29=8,30,IF(E29=10,35,xxx)))</f>
        <v>25</v>
      </c>
      <c r="G29" s="22" t="s">
        <v>193</v>
      </c>
      <c r="H29" s="21" t="s">
        <v>290</v>
      </c>
      <c r="I29" s="21" t="s">
        <v>291</v>
      </c>
      <c r="J29" s="21"/>
      <c r="K29" s="20"/>
    </row>
    <row r="30" spans="2:11" ht="60" x14ac:dyDescent="0.2">
      <c r="B30" s="37">
        <v>3</v>
      </c>
      <c r="C30" s="31"/>
      <c r="D30" s="23" t="s">
        <v>229</v>
      </c>
      <c r="E30" s="23">
        <f>IF(D30="leicht",6,IF(D30="mittel",8,IF(D30="schwer",10,xxx)))</f>
        <v>8</v>
      </c>
      <c r="F30" s="23">
        <f>IF(E30=6,25,IF(E30=8,30,IF(E30=10,35,xxx)))</f>
        <v>30</v>
      </c>
      <c r="G30" s="22" t="s">
        <v>194</v>
      </c>
      <c r="H30" s="21" t="s">
        <v>637</v>
      </c>
      <c r="I30" s="21" t="s">
        <v>292</v>
      </c>
      <c r="J30" s="21"/>
      <c r="K30" s="20"/>
    </row>
    <row r="31" spans="2:11" ht="60" x14ac:dyDescent="0.2">
      <c r="B31" s="37">
        <v>3</v>
      </c>
      <c r="C31" s="31"/>
      <c r="D31" s="23" t="s">
        <v>229</v>
      </c>
      <c r="E31" s="23">
        <f>IF(D31="leicht",6,IF(D31="mittel",8,IF(D31="schwer",10,xxx)))</f>
        <v>8</v>
      </c>
      <c r="F31" s="23">
        <f>IF(E31=6,25,IF(E31=8,30,IF(E31=10,35,xxx)))</f>
        <v>30</v>
      </c>
      <c r="G31" s="22" t="s">
        <v>195</v>
      </c>
      <c r="H31" s="21" t="s">
        <v>293</v>
      </c>
      <c r="I31" s="21" t="s">
        <v>294</v>
      </c>
      <c r="J31" s="21"/>
      <c r="K31" s="20"/>
    </row>
    <row r="32" spans="2:11" ht="90" x14ac:dyDescent="0.2">
      <c r="B32" s="37">
        <v>3</v>
      </c>
      <c r="C32" s="31"/>
      <c r="D32" s="23" t="s">
        <v>229</v>
      </c>
      <c r="E32" s="23">
        <f>IF(D32="leicht",6,IF(D32="mittel",8,IF(D32="schwer",10,xxx)))</f>
        <v>8</v>
      </c>
      <c r="F32" s="23">
        <f>IF(E32=6,25,IF(E32=8,30,IF(E32=10,35,xxx)))</f>
        <v>30</v>
      </c>
      <c r="G32" s="22" t="s">
        <v>196</v>
      </c>
      <c r="H32" s="21" t="s">
        <v>295</v>
      </c>
      <c r="I32" s="21" t="s">
        <v>296</v>
      </c>
      <c r="J32" s="21"/>
      <c r="K32" s="20"/>
    </row>
    <row r="33" spans="2:11" ht="60" x14ac:dyDescent="0.2">
      <c r="B33" s="37">
        <v>3</v>
      </c>
      <c r="C33" s="31"/>
      <c r="D33" s="23" t="s">
        <v>229</v>
      </c>
      <c r="E33" s="23">
        <f>IF(D33="leicht",6,IF(D33="mittel",8,IF(D33="schwer",10,xxx)))</f>
        <v>8</v>
      </c>
      <c r="F33" s="23">
        <f>IF(E33=6,25,IF(E33=8,30,IF(E33=10,35,xxx)))</f>
        <v>30</v>
      </c>
      <c r="G33" s="22" t="s">
        <v>197</v>
      </c>
      <c r="H33" s="21" t="s">
        <v>297</v>
      </c>
      <c r="I33" s="21" t="s">
        <v>298</v>
      </c>
      <c r="J33" s="21"/>
      <c r="K33" s="20"/>
    </row>
    <row r="34" spans="2:11" ht="75" x14ac:dyDescent="0.2">
      <c r="B34" s="37">
        <v>3</v>
      </c>
      <c r="C34" s="31"/>
      <c r="D34" s="23" t="s">
        <v>231</v>
      </c>
      <c r="E34" s="23">
        <f>IF(D34="leicht",6,IF(D34="mittel",8,IF(D34="schwer",10,xxx)))</f>
        <v>10</v>
      </c>
      <c r="F34" s="23">
        <f>IF(E34=6,25,IF(E34=8,30,IF(E34=10,35,xxx)))</f>
        <v>35</v>
      </c>
      <c r="G34" s="22" t="s">
        <v>198</v>
      </c>
      <c r="H34" s="21" t="s">
        <v>638</v>
      </c>
      <c r="I34" s="21" t="s">
        <v>299</v>
      </c>
      <c r="J34" s="21"/>
      <c r="K34" s="20"/>
    </row>
    <row r="35" spans="2:11" ht="105" x14ac:dyDescent="0.2">
      <c r="B35" s="37">
        <v>3</v>
      </c>
      <c r="C35" s="31"/>
      <c r="D35" s="23" t="s">
        <v>231</v>
      </c>
      <c r="E35" s="23">
        <f>IF(D35="leicht",6,IF(D35="mittel",8,IF(D35="schwer",10,xxx)))</f>
        <v>10</v>
      </c>
      <c r="F35" s="23">
        <f>IF(E35=6,25,IF(E35=8,30,IF(E35=10,35,xxx)))</f>
        <v>35</v>
      </c>
      <c r="G35" s="22" t="s">
        <v>199</v>
      </c>
      <c r="H35" s="21" t="s">
        <v>639</v>
      </c>
      <c r="I35" s="21" t="s">
        <v>300</v>
      </c>
      <c r="J35" s="21"/>
      <c r="K35" s="20"/>
    </row>
    <row r="36" spans="2:11" ht="135" x14ac:dyDescent="0.2">
      <c r="B36" s="37">
        <v>3</v>
      </c>
      <c r="C36" s="31"/>
      <c r="D36" s="23" t="s">
        <v>231</v>
      </c>
      <c r="E36" s="23">
        <f>IF(D36="leicht",6,IF(D36="mittel",8,IF(D36="schwer",10,xxx)))</f>
        <v>10</v>
      </c>
      <c r="F36" s="23">
        <f>IF(E36=6,25,IF(E36=8,30,IF(E36=10,35,xxx)))</f>
        <v>35</v>
      </c>
      <c r="G36" s="22" t="s">
        <v>200</v>
      </c>
      <c r="H36" s="21" t="s">
        <v>301</v>
      </c>
      <c r="I36" s="21" t="s">
        <v>302</v>
      </c>
      <c r="J36" s="21"/>
      <c r="K36" s="20"/>
    </row>
    <row r="37" spans="2:11" ht="60" x14ac:dyDescent="0.2">
      <c r="B37" s="37">
        <v>3</v>
      </c>
      <c r="C37" s="31"/>
      <c r="D37" s="23" t="s">
        <v>231</v>
      </c>
      <c r="E37" s="23">
        <f>IF(D37="leicht",6,IF(D37="mittel",8,IF(D37="schwer",10,xxx)))</f>
        <v>10</v>
      </c>
      <c r="F37" s="23">
        <f>IF(E37=6,25,IF(E37=8,30,IF(E37=10,35,xxx)))</f>
        <v>35</v>
      </c>
      <c r="G37" s="22" t="s">
        <v>201</v>
      </c>
      <c r="H37" s="21" t="s">
        <v>303</v>
      </c>
      <c r="I37" s="21" t="s">
        <v>304</v>
      </c>
      <c r="J37" s="21"/>
      <c r="K37" s="20"/>
    </row>
    <row r="38" spans="2:11" ht="60" x14ac:dyDescent="0.2">
      <c r="B38" s="37">
        <v>4</v>
      </c>
      <c r="C38" s="31"/>
      <c r="D38" s="23" t="s">
        <v>40</v>
      </c>
      <c r="E38" s="23">
        <f>IF(D38="leicht",6,IF(D38="mittel",8,IF(D38="schwer",10,xxx)))</f>
        <v>6</v>
      </c>
      <c r="F38" s="23">
        <f>IF(E38=6,25,IF(E38=8,30,IF(E38=10,35,xxx)))</f>
        <v>25</v>
      </c>
      <c r="G38" s="22" t="s">
        <v>202</v>
      </c>
      <c r="H38" s="21" t="s">
        <v>640</v>
      </c>
      <c r="I38" s="21" t="s">
        <v>305</v>
      </c>
      <c r="J38" s="21"/>
      <c r="K38" s="20"/>
    </row>
    <row r="39" spans="2:11" ht="45" x14ac:dyDescent="0.2">
      <c r="B39" s="37">
        <v>4</v>
      </c>
      <c r="C39" s="31"/>
      <c r="D39" s="23" t="s">
        <v>40</v>
      </c>
      <c r="E39" s="23">
        <f>IF(D39="leicht",6,IF(D39="mittel",8,IF(D39="schwer",10,xxx)))</f>
        <v>6</v>
      </c>
      <c r="F39" s="23">
        <f>IF(E39=6,25,IF(E39=8,30,IF(E39=10,35,xxx)))</f>
        <v>25</v>
      </c>
      <c r="G39" s="22" t="s">
        <v>203</v>
      </c>
      <c r="H39" s="21" t="s">
        <v>306</v>
      </c>
      <c r="I39" s="21" t="s">
        <v>307</v>
      </c>
      <c r="J39" s="21"/>
      <c r="K39" s="20"/>
    </row>
    <row r="40" spans="2:11" ht="45" x14ac:dyDescent="0.2">
      <c r="B40" s="37">
        <v>4</v>
      </c>
      <c r="C40" s="31"/>
      <c r="D40" s="23" t="s">
        <v>40</v>
      </c>
      <c r="E40" s="23">
        <f>IF(D40="leicht",6,IF(D40="mittel",8,IF(D40="schwer",10,xxx)))</f>
        <v>6</v>
      </c>
      <c r="F40" s="23">
        <f>IF(E40=6,25,IF(E40=8,30,IF(E40=10,35,xxx)))</f>
        <v>25</v>
      </c>
      <c r="G40" s="22" t="s">
        <v>204</v>
      </c>
      <c r="H40" s="21" t="s">
        <v>308</v>
      </c>
      <c r="I40" s="21" t="s">
        <v>309</v>
      </c>
      <c r="J40" s="21"/>
      <c r="K40" s="20"/>
    </row>
    <row r="41" spans="2:11" ht="75" x14ac:dyDescent="0.2">
      <c r="B41" s="37">
        <v>4</v>
      </c>
      <c r="C41" s="31"/>
      <c r="D41" s="23" t="s">
        <v>40</v>
      </c>
      <c r="E41" s="23">
        <f>IF(D41="leicht",6,IF(D41="mittel",8,IF(D41="schwer",10,xxx)))</f>
        <v>6</v>
      </c>
      <c r="F41" s="23">
        <f>IF(E41=6,25,IF(E41=8,30,IF(E41=10,35,xxx)))</f>
        <v>25</v>
      </c>
      <c r="G41" s="22" t="s">
        <v>205</v>
      </c>
      <c r="H41" s="21" t="s">
        <v>641</v>
      </c>
      <c r="I41" s="21" t="s">
        <v>310</v>
      </c>
      <c r="J41" s="21"/>
      <c r="K41" s="20"/>
    </row>
    <row r="42" spans="2:11" ht="60" x14ac:dyDescent="0.2">
      <c r="B42" s="37">
        <v>4</v>
      </c>
      <c r="C42" s="31"/>
      <c r="D42" s="23" t="s">
        <v>229</v>
      </c>
      <c r="E42" s="23">
        <f>IF(D42="leicht",6,IF(D42="mittel",8,IF(D42="schwer",10,xxx)))</f>
        <v>8</v>
      </c>
      <c r="F42" s="23">
        <f>IF(E42=6,25,IF(E42=8,30,IF(E42=10,35,xxx)))</f>
        <v>30</v>
      </c>
      <c r="G42" s="22" t="s">
        <v>206</v>
      </c>
      <c r="H42" s="21" t="s">
        <v>311</v>
      </c>
      <c r="I42" s="21" t="s">
        <v>312</v>
      </c>
      <c r="J42" s="21"/>
      <c r="K42" s="20"/>
    </row>
    <row r="43" spans="2:11" ht="75" x14ac:dyDescent="0.2">
      <c r="B43" s="37">
        <v>4</v>
      </c>
      <c r="C43" s="31"/>
      <c r="D43" s="23" t="s">
        <v>229</v>
      </c>
      <c r="E43" s="23">
        <f>IF(D43="leicht",6,IF(D43="mittel",8,IF(D43="schwer",10,xxx)))</f>
        <v>8</v>
      </c>
      <c r="F43" s="23">
        <f>IF(E43=6,25,IF(E43=8,30,IF(E43=10,35,xxx)))</f>
        <v>30</v>
      </c>
      <c r="G43" s="22" t="s">
        <v>207</v>
      </c>
      <c r="H43" s="21" t="s">
        <v>313</v>
      </c>
      <c r="I43" s="21" t="s">
        <v>314</v>
      </c>
      <c r="J43" s="21"/>
      <c r="K43" s="20"/>
    </row>
    <row r="44" spans="2:11" ht="90" x14ac:dyDescent="0.2">
      <c r="B44" s="37">
        <v>4</v>
      </c>
      <c r="C44" s="31"/>
      <c r="D44" s="23" t="s">
        <v>229</v>
      </c>
      <c r="E44" s="23">
        <f>IF(D44="leicht",6,IF(D44="mittel",8,IF(D44="schwer",10,xxx)))</f>
        <v>8</v>
      </c>
      <c r="F44" s="23">
        <f>IF(E44=6,25,IF(E44=8,30,IF(E44=10,35,xxx)))</f>
        <v>30</v>
      </c>
      <c r="G44" s="22" t="s">
        <v>208</v>
      </c>
      <c r="H44" s="21" t="s">
        <v>315</v>
      </c>
      <c r="I44" s="21" t="s">
        <v>316</v>
      </c>
      <c r="J44" s="21"/>
      <c r="K44" s="20"/>
    </row>
    <row r="45" spans="2:11" ht="90" x14ac:dyDescent="0.2">
      <c r="B45" s="37">
        <v>4</v>
      </c>
      <c r="C45" s="31"/>
      <c r="D45" s="23" t="s">
        <v>229</v>
      </c>
      <c r="E45" s="23">
        <f>IF(D45="leicht",6,IF(D45="mittel",8,IF(D45="schwer",10,xxx)))</f>
        <v>8</v>
      </c>
      <c r="F45" s="23">
        <f>IF(E45=6,25,IF(E45=8,30,IF(E45=10,35,xxx)))</f>
        <v>30</v>
      </c>
      <c r="G45" s="22" t="s">
        <v>209</v>
      </c>
      <c r="H45" s="21" t="s">
        <v>642</v>
      </c>
      <c r="I45" s="21" t="s">
        <v>317</v>
      </c>
      <c r="J45" s="21"/>
      <c r="K45" s="20"/>
    </row>
    <row r="46" spans="2:11" ht="150" x14ac:dyDescent="0.2">
      <c r="B46" s="37">
        <v>4</v>
      </c>
      <c r="C46" s="31"/>
      <c r="D46" s="23" t="s">
        <v>231</v>
      </c>
      <c r="E46" s="23">
        <f>IF(D46="leicht",6,IF(D46="mittel",8,IF(D46="schwer",10,xxx)))</f>
        <v>10</v>
      </c>
      <c r="F46" s="23">
        <f>IF(E46=6,25,IF(E46=8,30,IF(E46=10,35,xxx)))</f>
        <v>35</v>
      </c>
      <c r="G46" s="22" t="s">
        <v>210</v>
      </c>
      <c r="H46" s="21" t="s">
        <v>643</v>
      </c>
      <c r="I46" s="21" t="s">
        <v>318</v>
      </c>
      <c r="J46" s="21"/>
      <c r="K46" s="20"/>
    </row>
    <row r="47" spans="2:11" ht="135" x14ac:dyDescent="0.2">
      <c r="B47" s="37">
        <v>4</v>
      </c>
      <c r="C47" s="31"/>
      <c r="D47" s="23" t="s">
        <v>231</v>
      </c>
      <c r="E47" s="23">
        <f>IF(D47="leicht",6,IF(D47="mittel",8,IF(D47="schwer",10,xxx)))</f>
        <v>10</v>
      </c>
      <c r="F47" s="23">
        <f>IF(E47=6,25,IF(E47=8,30,IF(E47=10,35,xxx)))</f>
        <v>35</v>
      </c>
      <c r="G47" s="22" t="s">
        <v>211</v>
      </c>
      <c r="H47" s="21" t="s">
        <v>644</v>
      </c>
      <c r="I47" s="21" t="s">
        <v>319</v>
      </c>
      <c r="J47" s="21"/>
      <c r="K47" s="20"/>
    </row>
    <row r="48" spans="2:11" ht="150" x14ac:dyDescent="0.2">
      <c r="B48" s="37">
        <v>4</v>
      </c>
      <c r="C48" s="31"/>
      <c r="D48" s="23" t="s">
        <v>231</v>
      </c>
      <c r="E48" s="23">
        <f>IF(D48="leicht",6,IF(D48="mittel",8,IF(D48="schwer",10,xxx)))</f>
        <v>10</v>
      </c>
      <c r="F48" s="23">
        <f>IF(E48=6,25,IF(E48=8,30,IF(E48=10,35,xxx)))</f>
        <v>35</v>
      </c>
      <c r="G48" s="22" t="s">
        <v>212</v>
      </c>
      <c r="H48" s="21" t="s">
        <v>645</v>
      </c>
      <c r="I48" s="21" t="s">
        <v>320</v>
      </c>
      <c r="J48" s="21"/>
      <c r="K48" s="20"/>
    </row>
    <row r="49" spans="2:11" ht="150" x14ac:dyDescent="0.2">
      <c r="B49" s="37">
        <v>4</v>
      </c>
      <c r="C49" s="31"/>
      <c r="D49" s="23" t="s">
        <v>231</v>
      </c>
      <c r="E49" s="23">
        <f>IF(D49="leicht",6,IF(D49="mittel",8,IF(D49="schwer",10,xxx)))</f>
        <v>10</v>
      </c>
      <c r="F49" s="23">
        <f>IF(E49=6,25,IF(E49=8,30,IF(E49=10,35,xxx)))</f>
        <v>35</v>
      </c>
      <c r="G49" s="22" t="s">
        <v>213</v>
      </c>
      <c r="H49" s="21" t="s">
        <v>321</v>
      </c>
      <c r="I49" s="21" t="s">
        <v>322</v>
      </c>
      <c r="J49" s="21"/>
      <c r="K49" s="20"/>
    </row>
    <row r="50" spans="2:11" ht="105" x14ac:dyDescent="0.2">
      <c r="B50" s="37">
        <v>5</v>
      </c>
      <c r="C50" s="31"/>
      <c r="D50" s="23" t="s">
        <v>40</v>
      </c>
      <c r="E50" s="23">
        <f>IF(D50="leicht",6,IF(D50="mittel",8,IF(D50="schwer",10,xxx)))</f>
        <v>6</v>
      </c>
      <c r="F50" s="23">
        <f>IF(E50=6,25,IF(E50=8,30,IF(E50=10,35,xxx)))</f>
        <v>25</v>
      </c>
      <c r="G50" s="22" t="s">
        <v>214</v>
      </c>
      <c r="H50" s="36" t="s">
        <v>646</v>
      </c>
      <c r="I50" s="36" t="s">
        <v>327</v>
      </c>
      <c r="J50" s="21" t="s">
        <v>323</v>
      </c>
      <c r="K50" s="20"/>
    </row>
    <row r="51" spans="2:11" ht="75" x14ac:dyDescent="0.2">
      <c r="B51" s="37">
        <v>5</v>
      </c>
      <c r="C51" s="31"/>
      <c r="D51" s="23" t="s">
        <v>40</v>
      </c>
      <c r="E51" s="23">
        <f>IF(D51="leicht",6,IF(D51="mittel",8,IF(D51="schwer",10,xxx)))</f>
        <v>6</v>
      </c>
      <c r="F51" s="23">
        <f>IF(E51=6,25,IF(E51=8,30,IF(E51=10,35,xxx)))</f>
        <v>25</v>
      </c>
      <c r="G51" s="22" t="s">
        <v>215</v>
      </c>
      <c r="H51" s="36" t="s">
        <v>647</v>
      </c>
      <c r="I51" s="36" t="s">
        <v>326</v>
      </c>
      <c r="J51" s="21" t="s">
        <v>228</v>
      </c>
      <c r="K51" s="20"/>
    </row>
    <row r="52" spans="2:11" ht="60" x14ac:dyDescent="0.2">
      <c r="B52" s="37">
        <v>5</v>
      </c>
      <c r="C52" s="31"/>
      <c r="D52" s="23" t="s">
        <v>40</v>
      </c>
      <c r="E52" s="23">
        <f>IF(D52="leicht",6,IF(D52="mittel",8,IF(D52="schwer",10,xxx)))</f>
        <v>6</v>
      </c>
      <c r="F52" s="23">
        <f>IF(E52=6,25,IF(E52=8,30,IF(E52=10,35,xxx)))</f>
        <v>25</v>
      </c>
      <c r="G52" s="22" t="s">
        <v>216</v>
      </c>
      <c r="H52" s="21" t="s">
        <v>648</v>
      </c>
      <c r="I52" s="21" t="s">
        <v>324</v>
      </c>
      <c r="J52" s="21" t="s">
        <v>228</v>
      </c>
      <c r="K52" s="20"/>
    </row>
    <row r="53" spans="2:11" ht="75" x14ac:dyDescent="0.2">
      <c r="B53" s="37">
        <v>5</v>
      </c>
      <c r="C53" s="31"/>
      <c r="D53" s="23" t="s">
        <v>40</v>
      </c>
      <c r="E53" s="23">
        <f>IF(D53="leicht",6,IF(D53="mittel",8,IF(D53="schwer",10,xxx)))</f>
        <v>6</v>
      </c>
      <c r="F53" s="23">
        <f>IF(E53=6,25,IF(E53=8,30,IF(E53=10,35,xxx)))</f>
        <v>25</v>
      </c>
      <c r="G53" s="22" t="s">
        <v>217</v>
      </c>
      <c r="H53" s="21" t="s">
        <v>649</v>
      </c>
      <c r="I53" s="21" t="s">
        <v>325</v>
      </c>
      <c r="J53" s="21" t="s">
        <v>228</v>
      </c>
      <c r="K53" s="20"/>
    </row>
    <row r="54" spans="2:11" ht="120" x14ac:dyDescent="0.2">
      <c r="B54" s="37">
        <v>5</v>
      </c>
      <c r="C54" s="31"/>
      <c r="D54" s="23" t="s">
        <v>229</v>
      </c>
      <c r="E54" s="23">
        <f>IF(D54="leicht",6,IF(D54="mittel",8,IF(D54="schwer",10,xxx)))</f>
        <v>8</v>
      </c>
      <c r="F54" s="23">
        <f>IF(E54=6,25,IF(E54=8,30,IF(E54=10,35,xxx)))</f>
        <v>30</v>
      </c>
      <c r="G54" s="22" t="s">
        <v>218</v>
      </c>
      <c r="H54" s="21" t="s">
        <v>650</v>
      </c>
      <c r="I54" s="21" t="s">
        <v>328</v>
      </c>
      <c r="J54" s="21" t="s">
        <v>323</v>
      </c>
      <c r="K54" s="20"/>
    </row>
    <row r="55" spans="2:11" ht="120" x14ac:dyDescent="0.2">
      <c r="B55" s="37">
        <v>5</v>
      </c>
      <c r="C55" s="31"/>
      <c r="D55" s="23" t="s">
        <v>229</v>
      </c>
      <c r="E55" s="23">
        <f>IF(D55="leicht",6,IF(D55="mittel",8,IF(D55="schwer",10,xxx)))</f>
        <v>8</v>
      </c>
      <c r="F55" s="23">
        <f>IF(E55=6,25,IF(E55=8,30,IF(E55=10,35,xxx)))</f>
        <v>30</v>
      </c>
      <c r="G55" s="22" t="s">
        <v>219</v>
      </c>
      <c r="H55" s="21" t="s">
        <v>651</v>
      </c>
      <c r="I55" s="21" t="s">
        <v>329</v>
      </c>
      <c r="J55" s="21" t="s">
        <v>323</v>
      </c>
      <c r="K55" s="20"/>
    </row>
    <row r="56" spans="2:11" ht="90" x14ac:dyDescent="0.2">
      <c r="B56" s="37">
        <v>5</v>
      </c>
      <c r="C56" s="31"/>
      <c r="D56" s="23" t="s">
        <v>229</v>
      </c>
      <c r="E56" s="23">
        <f>IF(D56="leicht",6,IF(D56="mittel",8,IF(D56="schwer",10,xxx)))</f>
        <v>8</v>
      </c>
      <c r="F56" s="23">
        <f>IF(E56=6,25,IF(E56=8,30,IF(E56=10,35,xxx)))</f>
        <v>30</v>
      </c>
      <c r="G56" s="22" t="s">
        <v>220</v>
      </c>
      <c r="H56" s="21" t="s">
        <v>652</v>
      </c>
      <c r="I56" s="21" t="s">
        <v>330</v>
      </c>
      <c r="J56" s="21"/>
      <c r="K56" s="20"/>
    </row>
    <row r="57" spans="2:11" ht="90" x14ac:dyDescent="0.2">
      <c r="B57" s="37">
        <v>5</v>
      </c>
      <c r="C57" s="31"/>
      <c r="D57" s="23" t="s">
        <v>229</v>
      </c>
      <c r="E57" s="23">
        <f>IF(D57="leicht",6,IF(D57="mittel",8,IF(D57="schwer",10,xxx)))</f>
        <v>8</v>
      </c>
      <c r="F57" s="23">
        <f>IF(E57=6,25,IF(E57=8,30,IF(E57=10,35,xxx)))</f>
        <v>30</v>
      </c>
      <c r="G57" s="22" t="s">
        <v>221</v>
      </c>
      <c r="H57" s="21" t="s">
        <v>653</v>
      </c>
      <c r="I57" s="21" t="s">
        <v>331</v>
      </c>
      <c r="J57" s="21"/>
      <c r="K57" s="20"/>
    </row>
    <row r="58" spans="2:11" ht="105" x14ac:dyDescent="0.2">
      <c r="B58" s="37">
        <v>5</v>
      </c>
      <c r="C58" s="31"/>
      <c r="D58" s="23" t="s">
        <v>231</v>
      </c>
      <c r="E58" s="23">
        <f>IF(D58="leicht",6,IF(D58="mittel",8,IF(D58="schwer",10,xxx)))</f>
        <v>10</v>
      </c>
      <c r="F58" s="23">
        <f>IF(E58=6,25,IF(E58=8,30,IF(E58=10,35,xxx)))</f>
        <v>35</v>
      </c>
      <c r="G58" s="22" t="s">
        <v>222</v>
      </c>
      <c r="H58" s="21" t="s">
        <v>654</v>
      </c>
      <c r="I58" s="21" t="s">
        <v>332</v>
      </c>
      <c r="J58" s="21" t="s">
        <v>323</v>
      </c>
      <c r="K58" s="20"/>
    </row>
    <row r="59" spans="2:11" ht="105" x14ac:dyDescent="0.2">
      <c r="B59" s="37">
        <v>5</v>
      </c>
      <c r="C59" s="31"/>
      <c r="D59" s="23" t="s">
        <v>231</v>
      </c>
      <c r="E59" s="23">
        <f>IF(D59="leicht",6,IF(D59="mittel",8,IF(D59="schwer",10,xxx)))</f>
        <v>10</v>
      </c>
      <c r="F59" s="23">
        <f>IF(E59=6,25,IF(E59=8,30,IF(E59=10,35,xxx)))</f>
        <v>35</v>
      </c>
      <c r="G59" s="22" t="s">
        <v>223</v>
      </c>
      <c r="H59" s="21" t="s">
        <v>655</v>
      </c>
      <c r="I59" s="21" t="s">
        <v>333</v>
      </c>
      <c r="J59" s="21" t="s">
        <v>323</v>
      </c>
      <c r="K59" s="20"/>
    </row>
    <row r="60" spans="2:11" ht="120" x14ac:dyDescent="0.2">
      <c r="B60" s="37">
        <v>5</v>
      </c>
      <c r="C60" s="31"/>
      <c r="D60" s="23" t="s">
        <v>231</v>
      </c>
      <c r="E60" s="23">
        <f>IF(D60="leicht",6,IF(D60="mittel",8,IF(D60="schwer",10,xxx)))</f>
        <v>10</v>
      </c>
      <c r="F60" s="23">
        <f>IF(E60=6,25,IF(E60=8,30,IF(E60=10,35,xxx)))</f>
        <v>35</v>
      </c>
      <c r="G60" s="22" t="s">
        <v>224</v>
      </c>
      <c r="H60" s="21" t="s">
        <v>656</v>
      </c>
      <c r="I60" s="21" t="s">
        <v>334</v>
      </c>
      <c r="J60" s="21" t="s">
        <v>323</v>
      </c>
      <c r="K60" s="20"/>
    </row>
    <row r="61" spans="2:11" x14ac:dyDescent="0.2">
      <c r="B61" s="37">
        <v>5</v>
      </c>
      <c r="C61" s="31"/>
      <c r="D61" s="23" t="s">
        <v>231</v>
      </c>
      <c r="E61" s="23">
        <f>IF(D61="leicht",6,IF(D61="mittel",8,IF(D61="schwer",10,xxx)))</f>
        <v>10</v>
      </c>
      <c r="F61" s="23">
        <f>IF(E61=6,25,IF(E61=8,30,IF(E61=10,35,xxx)))</f>
        <v>35</v>
      </c>
      <c r="G61" s="22" t="s">
        <v>225</v>
      </c>
      <c r="H61" s="21"/>
      <c r="I61" s="21"/>
      <c r="J61" s="21"/>
      <c r="K61" s="20"/>
    </row>
    <row r="62" spans="2:11" x14ac:dyDescent="0.2">
      <c r="B62" s="37"/>
      <c r="C62" s="31"/>
      <c r="D62" s="23"/>
      <c r="E62" s="23" t="e">
        <f>IF(D62="leicht",6,IF(D62="mittel",8,IF(D62="schwer",10,xxx)))</f>
        <v>#NAME?</v>
      </c>
      <c r="F62" s="23" t="e">
        <f>IF(E62=6,25,IF(E62=8,30,IF(E62=10,35,xxx)))</f>
        <v>#NAME?</v>
      </c>
      <c r="G62" s="22" t="s">
        <v>226</v>
      </c>
      <c r="H62" s="21"/>
      <c r="I62" s="21"/>
      <c r="J62" s="21"/>
      <c r="K62" s="20"/>
    </row>
    <row r="63" spans="2:11" x14ac:dyDescent="0.2">
      <c r="B63" s="37"/>
      <c r="C63" s="31"/>
      <c r="D63" s="23"/>
      <c r="E63" s="23"/>
      <c r="F63" s="23"/>
      <c r="G63" s="22"/>
      <c r="H63" s="21"/>
      <c r="I63" s="21"/>
      <c r="J63" s="21"/>
      <c r="K63" s="20"/>
    </row>
    <row r="64" spans="2:11" x14ac:dyDescent="0.2">
      <c r="B64" s="37"/>
      <c r="C64" s="31"/>
      <c r="D64" s="23"/>
      <c r="E64" s="23"/>
      <c r="F64" s="23"/>
      <c r="G64" s="22"/>
      <c r="H64" s="21"/>
      <c r="I64" s="21"/>
      <c r="J64" s="21"/>
      <c r="K64" s="20"/>
    </row>
    <row r="65" spans="2:11" x14ac:dyDescent="0.2">
      <c r="B65" s="37"/>
      <c r="C65" s="31"/>
      <c r="D65" s="23"/>
      <c r="E65" s="23"/>
      <c r="F65" s="23"/>
      <c r="G65" s="22"/>
      <c r="H65" s="21"/>
      <c r="I65" s="21"/>
      <c r="J65" s="21"/>
      <c r="K65" s="20"/>
    </row>
    <row r="66" spans="2:11" x14ac:dyDescent="0.2">
      <c r="B66" s="37"/>
      <c r="C66" s="31"/>
      <c r="D66" s="23"/>
      <c r="E66" s="23"/>
      <c r="F66" s="23"/>
      <c r="G66" s="22"/>
      <c r="H66" s="21"/>
      <c r="I66" s="21"/>
      <c r="J66" s="21"/>
      <c r="K66" s="20"/>
    </row>
    <row r="67" spans="2:11" x14ac:dyDescent="0.2">
      <c r="B67" s="37"/>
      <c r="C67" s="31"/>
      <c r="D67" s="23"/>
      <c r="E67" s="23"/>
      <c r="F67" s="23"/>
      <c r="G67" s="22"/>
      <c r="H67" s="21"/>
      <c r="I67" s="21"/>
      <c r="J67" s="21"/>
      <c r="K67" s="20"/>
    </row>
    <row r="68" spans="2:11" x14ac:dyDescent="0.2">
      <c r="B68" s="37"/>
      <c r="C68" s="31"/>
      <c r="D68" s="23"/>
      <c r="E68" s="23"/>
      <c r="F68" s="23"/>
      <c r="G68" s="22"/>
      <c r="H68" s="21"/>
      <c r="I68" s="21"/>
      <c r="J68" s="21"/>
      <c r="K68" s="20"/>
    </row>
    <row r="69" spans="2:11" x14ac:dyDescent="0.2">
      <c r="B69" s="37"/>
      <c r="C69" s="31"/>
      <c r="D69" s="23"/>
      <c r="E69" s="23"/>
      <c r="F69" s="23"/>
      <c r="G69" s="22"/>
      <c r="H69" s="21"/>
      <c r="I69" s="21"/>
      <c r="J69" s="21"/>
      <c r="K69" s="20"/>
    </row>
    <row r="70" spans="2:11" x14ac:dyDescent="0.2">
      <c r="B70" s="37"/>
      <c r="C70" s="31"/>
      <c r="D70" s="23"/>
      <c r="E70" s="23"/>
      <c r="F70" s="23"/>
      <c r="G70" s="22"/>
      <c r="H70" s="21"/>
      <c r="I70" s="21"/>
      <c r="J70" s="21"/>
      <c r="K70" s="20"/>
    </row>
    <row r="71" spans="2:11" x14ac:dyDescent="0.2">
      <c r="B71" s="37"/>
      <c r="C71" s="31"/>
      <c r="D71" s="23"/>
      <c r="E71" s="23"/>
      <c r="F71" s="23"/>
      <c r="G71" s="22"/>
      <c r="H71" s="21"/>
      <c r="I71" s="21"/>
      <c r="J71" s="21"/>
      <c r="K71" s="20"/>
    </row>
    <row r="72" spans="2:11" x14ac:dyDescent="0.2">
      <c r="B72" s="37"/>
      <c r="C72" s="31"/>
      <c r="D72" s="23"/>
      <c r="E72" s="23"/>
      <c r="F72" s="23"/>
      <c r="G72" s="22"/>
      <c r="H72" s="21"/>
      <c r="I72" s="21"/>
      <c r="J72" s="21"/>
      <c r="K72" s="20"/>
    </row>
    <row r="73" spans="2:11" x14ac:dyDescent="0.2">
      <c r="B73" s="37"/>
      <c r="C73" s="31"/>
      <c r="D73" s="23"/>
      <c r="E73" s="23"/>
      <c r="F73" s="23"/>
      <c r="G73" s="22"/>
      <c r="H73" s="21"/>
      <c r="I73" s="21"/>
      <c r="J73" s="21"/>
      <c r="K73" s="20"/>
    </row>
    <row r="74" spans="2:11" x14ac:dyDescent="0.2">
      <c r="B74" s="37"/>
      <c r="C74" s="31"/>
      <c r="D74" s="23"/>
      <c r="E74" s="23"/>
      <c r="F74" s="23"/>
      <c r="G74" s="22"/>
      <c r="H74" s="21"/>
      <c r="I74" s="21"/>
      <c r="J74" s="21"/>
      <c r="K74" s="20"/>
    </row>
    <row r="75" spans="2:11" x14ac:dyDescent="0.2">
      <c r="B75" s="37"/>
      <c r="C75" s="31"/>
      <c r="D75" s="23"/>
      <c r="E75" s="23"/>
      <c r="F75" s="23"/>
      <c r="G75" s="22"/>
      <c r="H75" s="21"/>
      <c r="I75" s="21"/>
      <c r="J75" s="21"/>
      <c r="K75" s="20"/>
    </row>
    <row r="76" spans="2:11" x14ac:dyDescent="0.2">
      <c r="B76" s="37"/>
      <c r="C76" s="31"/>
      <c r="D76" s="23"/>
      <c r="E76" s="23"/>
      <c r="F76" s="23"/>
      <c r="G76" s="22"/>
      <c r="H76" s="21"/>
      <c r="I76" s="21"/>
      <c r="J76" s="21"/>
      <c r="K76" s="20"/>
    </row>
    <row r="77" spans="2:11" x14ac:dyDescent="0.2">
      <c r="B77" s="37"/>
      <c r="C77" s="31"/>
      <c r="D77" s="23"/>
      <c r="E77" s="23"/>
      <c r="F77" s="23"/>
      <c r="G77" s="22"/>
      <c r="H77" s="21"/>
      <c r="I77" s="21"/>
      <c r="J77" s="21"/>
      <c r="K77" s="20"/>
    </row>
    <row r="78" spans="2:11" x14ac:dyDescent="0.2">
      <c r="B78" s="37"/>
      <c r="C78" s="31"/>
      <c r="D78" s="23"/>
      <c r="E78" s="23"/>
      <c r="F78" s="23"/>
      <c r="G78" s="22"/>
      <c r="H78" s="21"/>
      <c r="I78" s="21"/>
      <c r="J78" s="21"/>
      <c r="K78" s="20"/>
    </row>
    <row r="79" spans="2:11" x14ac:dyDescent="0.2">
      <c r="B79" s="37"/>
      <c r="C79" s="31"/>
      <c r="D79" s="23"/>
      <c r="E79" s="23"/>
      <c r="F79" s="23"/>
      <c r="G79" s="22"/>
      <c r="H79" s="21"/>
      <c r="I79" s="21"/>
      <c r="J79" s="21"/>
      <c r="K79" s="20"/>
    </row>
    <row r="80" spans="2:11" x14ac:dyDescent="0.2">
      <c r="B80" s="37"/>
      <c r="C80" s="31"/>
      <c r="D80" s="23"/>
      <c r="E80" s="23"/>
      <c r="F80" s="23"/>
      <c r="G80" s="22"/>
      <c r="H80" s="21"/>
      <c r="I80" s="21"/>
      <c r="J80" s="21"/>
      <c r="K80" s="20"/>
    </row>
    <row r="81" spans="2:11" x14ac:dyDescent="0.2">
      <c r="B81" s="37"/>
      <c r="C81" s="31"/>
      <c r="D81" s="23"/>
      <c r="E81" s="23"/>
      <c r="F81" s="23"/>
      <c r="G81" s="22"/>
      <c r="H81" s="21"/>
      <c r="I81" s="21"/>
      <c r="J81" s="21"/>
      <c r="K81" s="20"/>
    </row>
    <row r="82" spans="2:11" x14ac:dyDescent="0.2">
      <c r="B82" s="37"/>
      <c r="C82" s="31"/>
      <c r="D82" s="23"/>
      <c r="E82" s="23"/>
      <c r="F82" s="23"/>
      <c r="G82" s="22"/>
      <c r="H82" s="21"/>
      <c r="I82" s="21"/>
      <c r="J82" s="21"/>
      <c r="K82" s="20"/>
    </row>
    <row r="83" spans="2:11" x14ac:dyDescent="0.2">
      <c r="B83" s="37"/>
      <c r="C83" s="31"/>
      <c r="D83" s="23"/>
      <c r="E83" s="23"/>
      <c r="F83" s="23"/>
      <c r="G83" s="22"/>
      <c r="H83" s="21"/>
      <c r="I83" s="21"/>
      <c r="J83" s="21"/>
      <c r="K83" s="20"/>
    </row>
    <row r="84" spans="2:11" x14ac:dyDescent="0.2">
      <c r="B84" s="37"/>
      <c r="C84" s="31"/>
      <c r="D84" s="23"/>
      <c r="E84" s="23"/>
      <c r="F84" s="23"/>
      <c r="G84" s="22"/>
      <c r="H84" s="21"/>
      <c r="I84" s="21"/>
      <c r="J84" s="21"/>
      <c r="K84" s="20"/>
    </row>
    <row r="85" spans="2:11" x14ac:dyDescent="0.2">
      <c r="B85" s="37"/>
      <c r="C85" s="31"/>
      <c r="D85" s="23"/>
      <c r="E85" s="23"/>
      <c r="F85" s="23"/>
      <c r="G85" s="22"/>
      <c r="H85" s="21"/>
      <c r="I85" s="21"/>
      <c r="J85" s="21"/>
      <c r="K85" s="20"/>
    </row>
    <row r="86" spans="2:11" x14ac:dyDescent="0.2">
      <c r="B86" s="37"/>
      <c r="C86" s="31"/>
      <c r="D86" s="23"/>
      <c r="E86" s="23"/>
      <c r="F86" s="23"/>
      <c r="G86" s="22"/>
      <c r="H86" s="21"/>
      <c r="I86" s="21"/>
      <c r="J86" s="21"/>
      <c r="K86" s="20"/>
    </row>
    <row r="87" spans="2:11" x14ac:dyDescent="0.2">
      <c r="B87" s="37"/>
      <c r="C87" s="31"/>
      <c r="D87" s="23"/>
      <c r="E87" s="23"/>
      <c r="F87" s="23"/>
      <c r="G87" s="22"/>
      <c r="H87" s="21"/>
      <c r="I87" s="21"/>
      <c r="J87" s="21"/>
      <c r="K87" s="20"/>
    </row>
    <row r="88" spans="2:11" x14ac:dyDescent="0.2">
      <c r="B88" s="37"/>
      <c r="C88" s="31"/>
      <c r="D88" s="23"/>
      <c r="E88" s="23"/>
      <c r="F88" s="23"/>
      <c r="G88" s="22"/>
      <c r="H88" s="21"/>
      <c r="I88" s="21"/>
      <c r="J88" s="21"/>
      <c r="K88" s="20"/>
    </row>
    <row r="89" spans="2:11" x14ac:dyDescent="0.2">
      <c r="B89" s="37"/>
      <c r="C89" s="31"/>
      <c r="D89" s="23"/>
      <c r="E89" s="23"/>
      <c r="F89" s="23"/>
      <c r="G89" s="22"/>
      <c r="H89" s="21"/>
      <c r="I89" s="21"/>
      <c r="J89" s="21"/>
      <c r="K89" s="20"/>
    </row>
    <row r="90" spans="2:11" x14ac:dyDescent="0.2">
      <c r="B90" s="37"/>
      <c r="C90" s="31"/>
      <c r="D90" s="23"/>
      <c r="E90" s="23"/>
      <c r="F90" s="23"/>
      <c r="G90" s="22"/>
      <c r="H90" s="21"/>
      <c r="I90" s="21"/>
      <c r="J90" s="21"/>
      <c r="K90" s="20"/>
    </row>
    <row r="91" spans="2:11" x14ac:dyDescent="0.2">
      <c r="B91" s="37"/>
      <c r="C91" s="31"/>
      <c r="D91" s="23"/>
      <c r="E91" s="23"/>
      <c r="F91" s="23"/>
      <c r="G91" s="22"/>
      <c r="H91" s="21"/>
      <c r="I91" s="21"/>
      <c r="J91" s="21"/>
      <c r="K91" s="20"/>
    </row>
    <row r="92" spans="2:11" x14ac:dyDescent="0.2">
      <c r="B92" s="37"/>
      <c r="C92" s="31"/>
      <c r="D92" s="23"/>
      <c r="E92" s="23"/>
      <c r="F92" s="23"/>
      <c r="G92" s="22"/>
      <c r="H92" s="21"/>
      <c r="I92" s="21"/>
      <c r="J92" s="21"/>
      <c r="K92" s="20"/>
    </row>
    <row r="93" spans="2:11" x14ac:dyDescent="0.2">
      <c r="B93" s="37"/>
      <c r="C93" s="31"/>
      <c r="D93" s="23"/>
      <c r="E93" s="23"/>
      <c r="F93" s="23"/>
      <c r="G93" s="22"/>
      <c r="H93" s="21"/>
      <c r="I93" s="21"/>
      <c r="J93" s="21"/>
      <c r="K93" s="20"/>
    </row>
    <row r="94" spans="2:11" x14ac:dyDescent="0.2">
      <c r="B94" s="37"/>
      <c r="C94" s="31"/>
      <c r="D94" s="23"/>
      <c r="E94" s="23"/>
      <c r="F94" s="23"/>
      <c r="G94" s="22"/>
      <c r="H94" s="21"/>
      <c r="I94" s="21"/>
      <c r="J94" s="21"/>
      <c r="K94" s="20"/>
    </row>
    <row r="95" spans="2:11" x14ac:dyDescent="0.2">
      <c r="B95" s="37"/>
      <c r="C95" s="31"/>
      <c r="D95" s="23"/>
      <c r="E95" s="23"/>
      <c r="F95" s="23"/>
      <c r="G95" s="22"/>
      <c r="H95" s="21"/>
      <c r="I95" s="21"/>
      <c r="J95" s="21"/>
      <c r="K95" s="20"/>
    </row>
    <row r="96" spans="2:11" x14ac:dyDescent="0.2">
      <c r="B96" s="37"/>
      <c r="C96" s="31"/>
      <c r="D96" s="23"/>
      <c r="E96" s="23"/>
      <c r="F96" s="23"/>
      <c r="G96" s="22"/>
      <c r="H96" s="21"/>
      <c r="I96" s="21"/>
      <c r="J96" s="21"/>
      <c r="K96" s="20"/>
    </row>
    <row r="97" spans="2:11" x14ac:dyDescent="0.2">
      <c r="B97" s="37"/>
      <c r="C97" s="31"/>
      <c r="D97" s="23"/>
      <c r="E97" s="23"/>
      <c r="F97" s="23"/>
      <c r="G97" s="22"/>
      <c r="H97" s="21"/>
      <c r="I97" s="21"/>
      <c r="J97" s="21"/>
      <c r="K97" s="20"/>
    </row>
    <row r="98" spans="2:11" x14ac:dyDescent="0.2">
      <c r="B98" s="37"/>
      <c r="C98" s="31"/>
      <c r="D98" s="23"/>
      <c r="E98" s="23"/>
      <c r="F98" s="23"/>
      <c r="G98" s="22"/>
      <c r="H98" s="21"/>
      <c r="I98" s="21"/>
      <c r="J98" s="21"/>
      <c r="K98" s="20"/>
    </row>
    <row r="99" spans="2:11" x14ac:dyDescent="0.2">
      <c r="B99" s="37"/>
      <c r="C99" s="31"/>
      <c r="D99" s="23"/>
      <c r="E99" s="23"/>
      <c r="F99" s="23"/>
      <c r="G99" s="22"/>
      <c r="H99" s="21"/>
      <c r="I99" s="21"/>
      <c r="J99" s="21"/>
      <c r="K99" s="20"/>
    </row>
    <row r="100" spans="2:11" x14ac:dyDescent="0.2">
      <c r="B100" s="37"/>
      <c r="C100" s="31"/>
      <c r="D100" s="23"/>
      <c r="E100" s="23"/>
      <c r="F100" s="23"/>
      <c r="G100" s="22"/>
      <c r="H100" s="21"/>
      <c r="I100" s="21"/>
      <c r="J100" s="21"/>
      <c r="K100" s="20"/>
    </row>
    <row r="101" spans="2:11" x14ac:dyDescent="0.2">
      <c r="B101" s="37"/>
      <c r="C101" s="31"/>
      <c r="D101" s="23"/>
      <c r="E101" s="23"/>
      <c r="F101" s="23"/>
      <c r="G101" s="22"/>
      <c r="H101" s="21"/>
      <c r="I101" s="21"/>
      <c r="J101" s="21"/>
      <c r="K101" s="20"/>
    </row>
    <row r="102" spans="2:11" x14ac:dyDescent="0.2">
      <c r="B102" s="37"/>
      <c r="C102" s="31"/>
      <c r="D102" s="23"/>
      <c r="E102" s="23"/>
      <c r="F102" s="23"/>
      <c r="G102" s="22"/>
      <c r="H102" s="21"/>
      <c r="I102" s="21"/>
      <c r="J102" s="21"/>
      <c r="K102" s="20"/>
    </row>
    <row r="103" spans="2:11" x14ac:dyDescent="0.2">
      <c r="B103" s="37"/>
      <c r="C103" s="31"/>
      <c r="D103" s="23"/>
      <c r="E103" s="23"/>
      <c r="F103" s="23"/>
      <c r="G103" s="22"/>
      <c r="H103" s="21"/>
      <c r="I103" s="21"/>
      <c r="J103" s="21"/>
      <c r="K103" s="20"/>
    </row>
    <row r="104" spans="2:11" x14ac:dyDescent="0.2">
      <c r="B104" s="37"/>
      <c r="C104" s="31"/>
      <c r="D104" s="23"/>
      <c r="E104" s="23"/>
      <c r="F104" s="23"/>
      <c r="G104" s="22"/>
      <c r="H104" s="21"/>
      <c r="I104" s="21"/>
      <c r="J104" s="21"/>
      <c r="K104" s="20"/>
    </row>
    <row r="105" spans="2:11" x14ac:dyDescent="0.2">
      <c r="B105" s="37"/>
      <c r="C105" s="31"/>
      <c r="D105" s="23"/>
      <c r="E105" s="23"/>
      <c r="F105" s="23"/>
      <c r="G105" s="22"/>
      <c r="H105" s="21"/>
      <c r="I105" s="21"/>
      <c r="J105" s="21"/>
      <c r="K105" s="20"/>
    </row>
    <row r="106" spans="2:11" x14ac:dyDescent="0.2">
      <c r="B106" s="37"/>
      <c r="C106" s="31"/>
      <c r="D106" s="23"/>
      <c r="E106" s="23"/>
      <c r="F106" s="23"/>
      <c r="G106" s="22"/>
      <c r="H106" s="21"/>
      <c r="I106" s="21"/>
      <c r="J106" s="21"/>
      <c r="K106" s="20"/>
    </row>
    <row r="107" spans="2:11" x14ac:dyDescent="0.2">
      <c r="B107" s="37"/>
      <c r="C107" s="31"/>
      <c r="D107" s="23"/>
      <c r="E107" s="23"/>
      <c r="F107" s="23"/>
      <c r="G107" s="22"/>
      <c r="H107" s="21"/>
      <c r="I107" s="21"/>
      <c r="J107" s="21"/>
      <c r="K107" s="20"/>
    </row>
    <row r="108" spans="2:11" x14ac:dyDescent="0.2">
      <c r="B108" s="37"/>
      <c r="C108" s="31"/>
      <c r="D108" s="23"/>
      <c r="E108" s="23"/>
      <c r="F108" s="23"/>
      <c r="G108" s="22"/>
      <c r="H108" s="21"/>
      <c r="I108" s="21"/>
      <c r="J108" s="21"/>
      <c r="K108" s="20"/>
    </row>
    <row r="109" spans="2:11" x14ac:dyDescent="0.2">
      <c r="B109" s="37"/>
      <c r="C109" s="31"/>
      <c r="D109" s="23"/>
      <c r="E109" s="23"/>
      <c r="F109" s="23"/>
      <c r="G109" s="22"/>
      <c r="H109" s="21"/>
      <c r="I109" s="21"/>
      <c r="J109" s="21"/>
      <c r="K109" s="20"/>
    </row>
    <row r="110" spans="2:11" x14ac:dyDescent="0.2">
      <c r="B110" s="37"/>
      <c r="C110" s="31"/>
      <c r="D110" s="23"/>
      <c r="E110" s="23"/>
      <c r="F110" s="23"/>
      <c r="G110" s="22"/>
      <c r="H110" s="21"/>
      <c r="I110" s="21"/>
      <c r="J110" s="21"/>
      <c r="K110" s="20"/>
    </row>
    <row r="111" spans="2:11" x14ac:dyDescent="0.2">
      <c r="B111" s="37"/>
      <c r="C111" s="31"/>
      <c r="D111" s="23"/>
      <c r="E111" s="23"/>
      <c r="F111" s="23"/>
      <c r="G111" s="22"/>
      <c r="H111" s="21"/>
      <c r="I111" s="21"/>
      <c r="J111" s="21"/>
      <c r="K111" s="20"/>
    </row>
    <row r="112" spans="2:11" x14ac:dyDescent="0.2">
      <c r="B112" s="37"/>
      <c r="C112" s="31"/>
      <c r="D112" s="23"/>
      <c r="E112" s="23"/>
      <c r="F112" s="23"/>
      <c r="G112" s="22"/>
      <c r="H112" s="21"/>
      <c r="I112" s="21"/>
      <c r="J112" s="21"/>
      <c r="K112" s="20"/>
    </row>
    <row r="113" spans="2:11" x14ac:dyDescent="0.2">
      <c r="B113" s="37"/>
      <c r="C113" s="31"/>
      <c r="D113" s="23"/>
      <c r="E113" s="23"/>
      <c r="F113" s="23"/>
      <c r="G113" s="22"/>
      <c r="H113" s="21"/>
      <c r="I113" s="21"/>
      <c r="J113" s="21"/>
      <c r="K113" s="20"/>
    </row>
    <row r="114" spans="2:11" x14ac:dyDescent="0.2">
      <c r="B114" s="37"/>
      <c r="C114" s="31"/>
      <c r="D114" s="23"/>
      <c r="E114" s="23"/>
      <c r="F114" s="23"/>
      <c r="G114" s="22"/>
      <c r="H114" s="21"/>
      <c r="I114" s="21"/>
      <c r="J114" s="21"/>
      <c r="K114" s="20"/>
    </row>
    <row r="115" spans="2:11" x14ac:dyDescent="0.2">
      <c r="B115" s="37"/>
      <c r="C115" s="31"/>
      <c r="D115" s="23"/>
      <c r="E115" s="23"/>
      <c r="F115" s="23"/>
      <c r="G115" s="22"/>
      <c r="H115" s="21"/>
      <c r="I115" s="21"/>
      <c r="J115" s="21"/>
      <c r="K115" s="20"/>
    </row>
    <row r="116" spans="2:11" x14ac:dyDescent="0.2">
      <c r="B116" s="37"/>
      <c r="C116" s="31"/>
      <c r="D116" s="23"/>
      <c r="E116" s="23"/>
      <c r="F116" s="23"/>
      <c r="G116" s="22"/>
      <c r="H116" s="21"/>
      <c r="I116" s="21"/>
      <c r="J116" s="21"/>
      <c r="K116" s="20"/>
    </row>
    <row r="117" spans="2:11" x14ac:dyDescent="0.2">
      <c r="B117" s="37"/>
      <c r="C117" s="31"/>
      <c r="D117" s="23"/>
      <c r="E117" s="23"/>
      <c r="F117" s="23"/>
      <c r="G117" s="22"/>
      <c r="H117" s="21"/>
      <c r="I117" s="21"/>
      <c r="J117" s="21"/>
      <c r="K117" s="20"/>
    </row>
    <row r="118" spans="2:11" x14ac:dyDescent="0.2">
      <c r="B118" s="37"/>
      <c r="C118" s="31"/>
      <c r="D118" s="23"/>
      <c r="E118" s="23"/>
      <c r="F118" s="23"/>
      <c r="G118" s="22"/>
      <c r="H118" s="21"/>
      <c r="I118" s="21"/>
      <c r="J118" s="21"/>
      <c r="K118" s="20"/>
    </row>
    <row r="119" spans="2:11" x14ac:dyDescent="0.2">
      <c r="B119" s="37"/>
      <c r="C119" s="31"/>
      <c r="D119" s="23"/>
      <c r="E119" s="23"/>
      <c r="F119" s="23"/>
      <c r="G119" s="22"/>
      <c r="H119" s="21"/>
      <c r="I119" s="21"/>
      <c r="J119" s="21"/>
      <c r="K119" s="20"/>
    </row>
    <row r="120" spans="2:11" x14ac:dyDescent="0.2">
      <c r="B120" s="37"/>
      <c r="C120" s="31"/>
      <c r="D120" s="23"/>
      <c r="E120" s="23"/>
      <c r="F120" s="23"/>
      <c r="G120" s="22"/>
      <c r="H120" s="21"/>
      <c r="I120" s="21"/>
      <c r="J120" s="21"/>
      <c r="K120" s="20"/>
    </row>
    <row r="121" spans="2:11" x14ac:dyDescent="0.2">
      <c r="B121" s="37"/>
      <c r="C121" s="31"/>
      <c r="D121" s="23"/>
      <c r="E121" s="23"/>
      <c r="F121" s="23"/>
      <c r="G121" s="22"/>
      <c r="H121" s="21"/>
      <c r="I121" s="21"/>
      <c r="J121" s="21"/>
      <c r="K121" s="20"/>
    </row>
    <row r="122" spans="2:11" x14ac:dyDescent="0.2">
      <c r="B122" s="37"/>
      <c r="C122" s="31"/>
      <c r="D122" s="23"/>
      <c r="E122" s="23"/>
      <c r="F122" s="23"/>
      <c r="G122" s="22"/>
      <c r="H122" s="21"/>
      <c r="I122" s="21"/>
      <c r="J122" s="21"/>
      <c r="K122" s="20"/>
    </row>
    <row r="123" spans="2:11" x14ac:dyDescent="0.2">
      <c r="B123" s="37"/>
      <c r="C123" s="31"/>
      <c r="D123" s="23"/>
      <c r="E123" s="23"/>
      <c r="F123" s="23"/>
      <c r="G123" s="22"/>
      <c r="H123" s="21"/>
      <c r="I123" s="21"/>
      <c r="J123" s="21"/>
      <c r="K123" s="20"/>
    </row>
    <row r="124" spans="2:11" x14ac:dyDescent="0.2">
      <c r="B124" s="37"/>
      <c r="C124" s="31"/>
      <c r="D124" s="23"/>
      <c r="E124" s="23"/>
      <c r="F124" s="23"/>
      <c r="G124" s="22"/>
      <c r="H124" s="21"/>
      <c r="I124" s="21"/>
      <c r="J124" s="21"/>
      <c r="K124" s="20"/>
    </row>
    <row r="125" spans="2:11" x14ac:dyDescent="0.2">
      <c r="B125" s="37"/>
      <c r="C125" s="31"/>
      <c r="D125" s="23"/>
      <c r="E125" s="23"/>
      <c r="F125" s="23"/>
      <c r="G125" s="22"/>
      <c r="H125" s="21"/>
      <c r="I125" s="21"/>
      <c r="J125" s="21"/>
      <c r="K125" s="20"/>
    </row>
    <row r="126" spans="2:11" x14ac:dyDescent="0.2">
      <c r="B126" s="37"/>
      <c r="C126" s="31"/>
      <c r="D126" s="23"/>
      <c r="E126" s="23"/>
      <c r="F126" s="23"/>
      <c r="G126" s="22"/>
      <c r="H126" s="21"/>
      <c r="I126" s="21"/>
      <c r="J126" s="21"/>
      <c r="K126" s="20"/>
    </row>
    <row r="127" spans="2:11" x14ac:dyDescent="0.2">
      <c r="B127" s="37"/>
      <c r="C127" s="31"/>
      <c r="D127" s="23"/>
      <c r="E127" s="23"/>
      <c r="F127" s="23"/>
      <c r="G127" s="22"/>
      <c r="H127" s="21"/>
      <c r="I127" s="21"/>
      <c r="J127" s="21"/>
      <c r="K127" s="20"/>
    </row>
    <row r="128" spans="2:11" x14ac:dyDescent="0.2">
      <c r="B128" s="37"/>
      <c r="C128" s="31"/>
      <c r="D128" s="23"/>
      <c r="E128" s="23"/>
      <c r="F128" s="23"/>
      <c r="G128" s="22"/>
      <c r="H128" s="21"/>
      <c r="I128" s="21"/>
      <c r="J128" s="21"/>
      <c r="K128" s="20"/>
    </row>
    <row r="129" spans="2:11" x14ac:dyDescent="0.2">
      <c r="B129" s="37"/>
      <c r="C129" s="31"/>
      <c r="D129" s="23"/>
      <c r="E129" s="23"/>
      <c r="F129" s="23"/>
      <c r="G129" s="22"/>
      <c r="H129" s="21"/>
      <c r="I129" s="21"/>
      <c r="J129" s="21"/>
      <c r="K129" s="20"/>
    </row>
    <row r="130" spans="2:11" x14ac:dyDescent="0.2">
      <c r="B130" s="37"/>
      <c r="C130" s="31"/>
      <c r="D130" s="23"/>
      <c r="E130" s="23"/>
      <c r="F130" s="23"/>
      <c r="G130" s="22"/>
      <c r="H130" s="21"/>
      <c r="I130" s="21"/>
      <c r="J130" s="21"/>
      <c r="K130" s="20"/>
    </row>
    <row r="131" spans="2:11" x14ac:dyDescent="0.2">
      <c r="B131" s="37"/>
      <c r="C131" s="31"/>
      <c r="D131" s="23"/>
      <c r="E131" s="23"/>
      <c r="F131" s="23"/>
      <c r="G131" s="22"/>
      <c r="H131" s="21"/>
      <c r="I131" s="21"/>
      <c r="J131" s="21"/>
      <c r="K131" s="20"/>
    </row>
    <row r="132" spans="2:11" x14ac:dyDescent="0.2">
      <c r="B132" s="37"/>
      <c r="C132" s="31"/>
      <c r="D132" s="23"/>
      <c r="E132" s="23"/>
      <c r="F132" s="23"/>
      <c r="G132" s="22"/>
      <c r="H132" s="21"/>
      <c r="I132" s="21"/>
      <c r="J132" s="21"/>
      <c r="K132" s="20"/>
    </row>
    <row r="133" spans="2:11" x14ac:dyDescent="0.2">
      <c r="B133" s="37"/>
      <c r="C133" s="31"/>
      <c r="D133" s="23"/>
      <c r="E133" s="23"/>
      <c r="F133" s="23"/>
      <c r="G133" s="22"/>
      <c r="H133" s="21"/>
      <c r="I133" s="21"/>
      <c r="J133" s="21"/>
      <c r="K133" s="20"/>
    </row>
    <row r="134" spans="2:11" x14ac:dyDescent="0.2">
      <c r="B134" s="37"/>
      <c r="C134" s="31"/>
      <c r="D134" s="23"/>
      <c r="E134" s="23"/>
      <c r="F134" s="23"/>
      <c r="G134" s="22"/>
      <c r="H134" s="21"/>
      <c r="I134" s="21"/>
      <c r="J134" s="21"/>
      <c r="K134" s="20"/>
    </row>
    <row r="135" spans="2:11" x14ac:dyDescent="0.2">
      <c r="B135" s="37"/>
      <c r="C135" s="31"/>
      <c r="D135" s="23"/>
      <c r="E135" s="23"/>
      <c r="F135" s="23"/>
      <c r="G135" s="22"/>
      <c r="H135" s="21"/>
      <c r="I135" s="21"/>
      <c r="J135" s="21"/>
      <c r="K135" s="20"/>
    </row>
    <row r="136" spans="2:11" x14ac:dyDescent="0.2">
      <c r="B136" s="37"/>
      <c r="C136" s="31"/>
      <c r="D136" s="23"/>
      <c r="E136" s="23"/>
      <c r="F136" s="23"/>
      <c r="G136" s="22"/>
      <c r="H136" s="21"/>
      <c r="I136" s="21"/>
      <c r="J136" s="21"/>
      <c r="K136" s="20"/>
    </row>
  </sheetData>
  <sheetProtection formatCells="0" formatColumns="0" formatRows="0" sort="0"/>
  <dataValidations count="1">
    <dataValidation showInputMessage="1" showErrorMessage="1" sqref="J2:J3" xr:uid="{00000000-0002-0000-02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Tabelle2!$A$2:$A$5</xm:f>
          </x14:formula1>
          <xm:sqref>D2:D136</xm:sqref>
        </x14:dataValidation>
        <x14:dataValidation type="list" showInputMessage="1" showErrorMessage="1" xr:uid="{00000000-0002-0000-0200-000002000000}">
          <x14:formula1>
            <xm:f>Tabelle2!$C$2:$C$3</xm:f>
          </x14:formula1>
          <xm:sqref>J4:J118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C17" sqref="C8:E17"/>
    </sheetView>
  </sheetViews>
  <sheetFormatPr baseColWidth="10" defaultColWidth="11.5" defaultRowHeight="15" x14ac:dyDescent="0.2"/>
  <cols>
    <col min="2" max="2" width="20.6640625" bestFit="1" customWidth="1"/>
  </cols>
  <sheetData>
    <row r="1" spans="1:5" x14ac:dyDescent="0.2">
      <c r="A1" t="s">
        <v>33</v>
      </c>
      <c r="C1" t="s">
        <v>227</v>
      </c>
    </row>
    <row r="3" spans="1:5" x14ac:dyDescent="0.2">
      <c r="A3" t="s">
        <v>40</v>
      </c>
      <c r="C3" t="s">
        <v>228</v>
      </c>
    </row>
    <row r="4" spans="1:5" x14ac:dyDescent="0.2">
      <c r="A4" t="s">
        <v>229</v>
      </c>
      <c r="C4" t="s">
        <v>230</v>
      </c>
    </row>
    <row r="5" spans="1:5" x14ac:dyDescent="0.2">
      <c r="A5" t="s">
        <v>231</v>
      </c>
    </row>
    <row r="7" spans="1:5" x14ac:dyDescent="0.2">
      <c r="B7" t="s">
        <v>232</v>
      </c>
      <c r="C7" t="s">
        <v>233</v>
      </c>
      <c r="D7" t="s">
        <v>234</v>
      </c>
      <c r="E7" t="s">
        <v>235</v>
      </c>
    </row>
    <row r="8" spans="1:5" x14ac:dyDescent="0.2">
      <c r="A8">
        <v>3</v>
      </c>
      <c r="B8" s="24">
        <f>SUM(C8:E8)</f>
        <v>32</v>
      </c>
      <c r="C8" s="25">
        <v>14</v>
      </c>
      <c r="D8" s="25">
        <v>9</v>
      </c>
      <c r="E8" s="25">
        <v>9</v>
      </c>
    </row>
    <row r="9" spans="1:5" x14ac:dyDescent="0.2">
      <c r="A9">
        <v>4</v>
      </c>
      <c r="B9" s="24">
        <f t="shared" ref="B9:B17" si="0">SUM(C9:E9)</f>
        <v>23</v>
      </c>
      <c r="C9" s="25">
        <v>9</v>
      </c>
      <c r="D9" s="25">
        <v>7</v>
      </c>
      <c r="E9" s="25">
        <v>7</v>
      </c>
    </row>
    <row r="10" spans="1:5" x14ac:dyDescent="0.2">
      <c r="A10">
        <v>5</v>
      </c>
      <c r="B10" s="24">
        <f t="shared" si="0"/>
        <v>18</v>
      </c>
      <c r="C10" s="25">
        <v>8</v>
      </c>
      <c r="D10" s="25">
        <v>5</v>
      </c>
      <c r="E10" s="25">
        <v>5</v>
      </c>
    </row>
    <row r="11" spans="1:5" x14ac:dyDescent="0.2">
      <c r="A11">
        <v>6</v>
      </c>
      <c r="B11" s="24">
        <f t="shared" si="0"/>
        <v>16</v>
      </c>
      <c r="C11" s="25">
        <v>8</v>
      </c>
      <c r="D11" s="25">
        <v>4</v>
      </c>
      <c r="E11" s="25">
        <v>4</v>
      </c>
    </row>
    <row r="12" spans="1:5" x14ac:dyDescent="0.2">
      <c r="A12">
        <v>7</v>
      </c>
      <c r="B12" s="24">
        <f t="shared" si="0"/>
        <v>13</v>
      </c>
      <c r="C12" s="25">
        <v>5</v>
      </c>
      <c r="D12" s="25">
        <v>4</v>
      </c>
      <c r="E12" s="25">
        <v>4</v>
      </c>
    </row>
    <row r="13" spans="1:5" x14ac:dyDescent="0.2">
      <c r="A13">
        <v>8</v>
      </c>
      <c r="B13" s="24">
        <f t="shared" si="0"/>
        <v>11</v>
      </c>
      <c r="C13" s="25">
        <v>5</v>
      </c>
      <c r="D13" s="25">
        <v>3</v>
      </c>
      <c r="E13" s="25">
        <v>3</v>
      </c>
    </row>
    <row r="14" spans="1:5" x14ac:dyDescent="0.2">
      <c r="A14">
        <v>9</v>
      </c>
      <c r="B14" s="24">
        <f t="shared" si="0"/>
        <v>11</v>
      </c>
      <c r="C14" s="25">
        <v>5</v>
      </c>
      <c r="D14" s="25">
        <v>3</v>
      </c>
      <c r="E14" s="25">
        <v>3</v>
      </c>
    </row>
    <row r="15" spans="1:5" x14ac:dyDescent="0.2">
      <c r="A15">
        <v>10</v>
      </c>
      <c r="B15" s="24">
        <f t="shared" si="0"/>
        <v>9</v>
      </c>
      <c r="C15" s="25">
        <v>3</v>
      </c>
      <c r="D15" s="25">
        <v>3</v>
      </c>
      <c r="E15" s="25">
        <v>3</v>
      </c>
    </row>
    <row r="16" spans="1:5" x14ac:dyDescent="0.2">
      <c r="A16">
        <v>11</v>
      </c>
      <c r="B16" s="24">
        <f t="shared" si="0"/>
        <v>8</v>
      </c>
      <c r="C16" s="25">
        <v>4</v>
      </c>
      <c r="D16" s="25">
        <v>2</v>
      </c>
      <c r="E16" s="25">
        <v>2</v>
      </c>
    </row>
    <row r="17" spans="1:5" x14ac:dyDescent="0.2">
      <c r="A17">
        <v>12</v>
      </c>
      <c r="B17" s="26">
        <f t="shared" si="0"/>
        <v>7</v>
      </c>
      <c r="C17" s="27">
        <v>3</v>
      </c>
      <c r="D17" s="27">
        <v>2</v>
      </c>
      <c r="E17" s="27">
        <v>2</v>
      </c>
    </row>
    <row r="19" spans="1:5" x14ac:dyDescent="0.2">
      <c r="B19" t="s">
        <v>236</v>
      </c>
      <c r="C19" t="s">
        <v>237</v>
      </c>
      <c r="D19" t="s">
        <v>238</v>
      </c>
      <c r="E19" t="s">
        <v>239</v>
      </c>
    </row>
    <row r="20" spans="1:5" x14ac:dyDescent="0.2">
      <c r="A20">
        <v>3</v>
      </c>
      <c r="B20" s="28">
        <f>SUM(C20:E20)</f>
        <v>18</v>
      </c>
      <c r="C20" s="25">
        <v>6</v>
      </c>
      <c r="D20" s="25">
        <v>6</v>
      </c>
      <c r="E20" s="25">
        <v>6</v>
      </c>
    </row>
    <row r="21" spans="1:5" x14ac:dyDescent="0.2">
      <c r="A21">
        <v>4</v>
      </c>
      <c r="B21" s="28">
        <f t="shared" ref="B21:B29" si="1">SUM(C21:E21)</f>
        <v>15</v>
      </c>
      <c r="C21" s="25">
        <v>5</v>
      </c>
      <c r="D21" s="25">
        <v>5</v>
      </c>
      <c r="E21" s="25">
        <v>5</v>
      </c>
    </row>
    <row r="22" spans="1:5" x14ac:dyDescent="0.2">
      <c r="A22">
        <v>5</v>
      </c>
      <c r="B22" s="28">
        <f t="shared" si="1"/>
        <v>12</v>
      </c>
      <c r="C22" s="25">
        <v>4</v>
      </c>
      <c r="D22" s="25">
        <v>4</v>
      </c>
      <c r="E22" s="25">
        <v>4</v>
      </c>
    </row>
    <row r="23" spans="1:5" x14ac:dyDescent="0.2">
      <c r="A23">
        <v>6</v>
      </c>
      <c r="B23" s="28">
        <f t="shared" si="1"/>
        <v>9</v>
      </c>
      <c r="C23" s="25">
        <v>3</v>
      </c>
      <c r="D23" s="25">
        <v>3</v>
      </c>
      <c r="E23" s="25">
        <v>3</v>
      </c>
    </row>
    <row r="24" spans="1:5" x14ac:dyDescent="0.2">
      <c r="A24">
        <v>7</v>
      </c>
      <c r="B24" s="28">
        <f t="shared" si="1"/>
        <v>9</v>
      </c>
      <c r="C24" s="25">
        <v>3</v>
      </c>
      <c r="D24" s="25">
        <v>3</v>
      </c>
      <c r="E24" s="25">
        <v>3</v>
      </c>
    </row>
    <row r="25" spans="1:5" x14ac:dyDescent="0.2">
      <c r="A25">
        <v>8</v>
      </c>
      <c r="B25" s="28">
        <f t="shared" si="1"/>
        <v>8</v>
      </c>
      <c r="C25" s="25">
        <v>3</v>
      </c>
      <c r="D25" s="25">
        <v>3</v>
      </c>
      <c r="E25" s="25">
        <v>2</v>
      </c>
    </row>
    <row r="26" spans="1:5" x14ac:dyDescent="0.2">
      <c r="A26">
        <v>9</v>
      </c>
      <c r="B26" s="28">
        <f t="shared" si="1"/>
        <v>6</v>
      </c>
      <c r="C26" s="25">
        <v>2</v>
      </c>
      <c r="D26" s="25">
        <v>2</v>
      </c>
      <c r="E26" s="25">
        <v>2</v>
      </c>
    </row>
    <row r="27" spans="1:5" x14ac:dyDescent="0.2">
      <c r="A27">
        <v>10</v>
      </c>
      <c r="B27" s="28">
        <f t="shared" si="1"/>
        <v>6</v>
      </c>
      <c r="C27" s="25">
        <v>2</v>
      </c>
      <c r="D27" s="25">
        <v>2</v>
      </c>
      <c r="E27" s="25">
        <v>2</v>
      </c>
    </row>
    <row r="28" spans="1:5" x14ac:dyDescent="0.2">
      <c r="A28">
        <v>11</v>
      </c>
      <c r="B28" s="28">
        <f t="shared" si="1"/>
        <v>6</v>
      </c>
      <c r="C28" s="25">
        <v>2</v>
      </c>
      <c r="D28" s="25">
        <v>2</v>
      </c>
      <c r="E28" s="25">
        <v>2</v>
      </c>
    </row>
    <row r="29" spans="1:5" x14ac:dyDescent="0.2">
      <c r="A29">
        <v>12</v>
      </c>
      <c r="B29" s="29">
        <f t="shared" si="1"/>
        <v>6</v>
      </c>
      <c r="C29" s="27">
        <v>2</v>
      </c>
      <c r="D29" s="27">
        <v>2</v>
      </c>
      <c r="E29" s="27">
        <v>2</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8aea869-ffe8-48f7-9e91-4a2b9eb4cdc5">
      <Terms xmlns="http://schemas.microsoft.com/office/infopath/2007/PartnerControls"/>
    </lcf76f155ced4ddcb4097134ff3c332f>
    <TaxCatchAll xmlns="15e1de99-1079-4bd0-98dc-f643554a1a4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356F589EF02F4CB64774888E988C88" ma:contentTypeVersion="16" ma:contentTypeDescription="Create a new document." ma:contentTypeScope="" ma:versionID="9e014cbbd7935fa22a9e5fe204f45deb">
  <xsd:schema xmlns:xsd="http://www.w3.org/2001/XMLSchema" xmlns:xs="http://www.w3.org/2001/XMLSchema" xmlns:p="http://schemas.microsoft.com/office/2006/metadata/properties" xmlns:ns2="28aea869-ffe8-48f7-9e91-4a2b9eb4cdc5" xmlns:ns3="15e1de99-1079-4bd0-98dc-f643554a1a46" targetNamespace="http://schemas.microsoft.com/office/2006/metadata/properties" ma:root="true" ma:fieldsID="24c508b3a33a7635f3c8436a93fa77dd" ns2:_="" ns3:_="">
    <xsd:import namespace="28aea869-ffe8-48f7-9e91-4a2b9eb4cdc5"/>
    <xsd:import namespace="15e1de99-1079-4bd0-98dc-f643554a1a4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aea869-ffe8-48f7-9e91-4a2b9eb4cd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9e705d6-38b3-4b97-b0df-0b3ae6773d96" ma:termSetId="09814cd3-568e-fe90-9814-8d621ff8fb84" ma:anchorId="fba54fb3-c3e1-fe81-a776-ca4b69148c4d" ma:open="true" ma:isKeyword="false">
      <xsd:complexType>
        <xsd:sequence>
          <xsd:element ref="pc:Terms" minOccurs="0" maxOccurs="1"/>
        </xsd:sequence>
      </xsd:complex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1de99-1079-4bd0-98dc-f643554a1a4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eda2db9-7966-4d39-b1f2-7e8764c8d419}" ma:internalName="TaxCatchAll" ma:showField="CatchAllData" ma:web="15e1de99-1079-4bd0-98dc-f643554a1a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44241E-A849-4ECB-8C57-D1005A987ED1}">
  <ds:schemaRefs>
    <ds:schemaRef ds:uri="http://schemas.microsoft.com/office/2006/metadata/properties"/>
    <ds:schemaRef ds:uri="http://schemas.microsoft.com/office/infopath/2007/PartnerControls"/>
    <ds:schemaRef ds:uri="28aea869-ffe8-48f7-9e91-4a2b9eb4cdc5"/>
    <ds:schemaRef ds:uri="15e1de99-1079-4bd0-98dc-f643554a1a46"/>
  </ds:schemaRefs>
</ds:datastoreItem>
</file>

<file path=customXml/itemProps2.xml><?xml version="1.0" encoding="utf-8"?>
<ds:datastoreItem xmlns:ds="http://schemas.openxmlformats.org/officeDocument/2006/customXml" ds:itemID="{4A940081-B71B-4925-B47D-55118684FA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aea869-ffe8-48f7-9e91-4a2b9eb4cdc5"/>
    <ds:schemaRef ds:uri="15e1de99-1079-4bd0-98dc-f643554a1a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9D4F97-3BE0-43AA-A77C-62066BD05A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Übersicht</vt:lpstr>
      <vt:lpstr>Multiple Choice</vt:lpstr>
      <vt:lpstr>Offene Fragen</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Microsoft Office User</cp:lastModifiedBy>
  <cp:revision/>
  <dcterms:created xsi:type="dcterms:W3CDTF">2015-01-30T14:58:41Z</dcterms:created>
  <dcterms:modified xsi:type="dcterms:W3CDTF">2023-06-21T11:18:33Z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0x010100F6356F589EF02F4CB64774888E988C88</vt:lpwstr>
  </property>
  <property fmtid="{D5CDD505-2E9C-101B-9397-08002B2CF9AE}" pid="3" name="MediaServiceImageTags">
    <vt:lpwstr/>
  </property>
</Properties>
</file>