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leena.kiviniemi\Documents\Leena\_RS Translation\Document prep\Int Financial Mgmnt\"/>
    </mc:Choice>
  </mc:AlternateContent>
  <xr:revisionPtr revIDLastSave="0" documentId="13_ncr:1_{1376697E-640A-484F-A701-4B8504362A54}" xr6:coauthVersionLast="47" xr6:coauthVersionMax="47" xr10:uidLastSave="{00000000-0000-0000-0000-000000000000}"/>
  <bookViews>
    <workbookView xWindow="-108" yWindow="-108" windowWidth="23256" windowHeight="12576" activeTab="2" xr2:uid="{00000000-000D-0000-FFFF-FFFF00000000}"/>
  </bookViews>
  <sheets>
    <sheet name="Übersicht" sheetId="4" r:id="rId1"/>
    <sheet name="Multiple Choice" sheetId="1" r:id="rId2"/>
    <sheet name="Offene Fragen" sheetId="2" r:id="rId3"/>
    <sheet name="Tabelle2" sheetId="3" state="hidden" r:id="rId4"/>
  </sheets>
  <externalReferences>
    <externalReference r:id="rId5"/>
  </externalReferences>
  <definedNames>
    <definedName name="_xlnm._FilterDatabase" localSheetId="1" hidden="1">'Multiple Choice'!$A$1:$IB$378</definedName>
    <definedName name="_xlnm._FilterDatabase" localSheetId="2" hidden="1">'Offene Fragen'!$B$1:$K$145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23" i="1" l="1"/>
  <c r="G123" i="1"/>
  <c r="F7" i="2"/>
  <c r="F70" i="2"/>
  <c r="F8" i="2"/>
  <c r="H84" i="1"/>
  <c r="I187" i="1" l="1"/>
  <c r="H187" i="1"/>
  <c r="I84" i="1" l="1"/>
  <c r="J74" i="1"/>
  <c r="I74" i="1"/>
  <c r="H74" i="1"/>
  <c r="F20" i="2" l="1"/>
  <c r="F21" i="2"/>
  <c r="F103" i="2"/>
  <c r="F88" i="2"/>
  <c r="F89" i="2"/>
  <c r="F95" i="2"/>
  <c r="F17" i="2"/>
  <c r="F18" i="2"/>
  <c r="F99" i="2"/>
  <c r="F90" i="2"/>
  <c r="F110" i="2"/>
  <c r="F112" i="2"/>
  <c r="F113" i="2"/>
  <c r="F92" i="2"/>
  <c r="F25" i="2"/>
  <c r="F116" i="2"/>
  <c r="F98" i="2"/>
  <c r="F59" i="2"/>
  <c r="F121" i="2"/>
  <c r="F61" i="2"/>
  <c r="F115" i="2"/>
  <c r="F26" i="2"/>
  <c r="F65" i="2"/>
  <c r="F3" i="2"/>
  <c r="F2" i="2"/>
  <c r="F6" i="2"/>
  <c r="F35" i="2"/>
  <c r="F66" i="2"/>
  <c r="F33" i="2"/>
  <c r="F34" i="2"/>
  <c r="F67" i="2"/>
  <c r="F11" i="2"/>
  <c r="F36" i="2"/>
  <c r="F69" i="2"/>
  <c r="F19" i="2"/>
  <c r="F23" i="2"/>
  <c r="F73" i="2"/>
  <c r="F38" i="2"/>
  <c r="F9" i="2"/>
  <c r="F10" i="2"/>
  <c r="F39" i="2"/>
  <c r="F40" i="2"/>
  <c r="F75" i="2"/>
  <c r="F41" i="2"/>
  <c r="F52" i="2"/>
  <c r="F44" i="2"/>
  <c r="F79" i="2"/>
  <c r="F78" i="2"/>
  <c r="F72" i="2"/>
  <c r="F47" i="2"/>
  <c r="F77" i="2"/>
  <c r="F14" i="2"/>
  <c r="F80" i="2"/>
  <c r="F81" i="2"/>
  <c r="F86" i="2"/>
  <c r="F16" i="2"/>
  <c r="F51" i="2"/>
  <c r="E29" i="2"/>
  <c r="F29" i="2" s="1"/>
  <c r="E30" i="2"/>
  <c r="F30" i="2" s="1"/>
  <c r="E31" i="2"/>
  <c r="F31" i="2" s="1"/>
  <c r="E45" i="2"/>
  <c r="F45" i="2" s="1"/>
  <c r="E32" i="2"/>
  <c r="F32" i="2" s="1"/>
  <c r="E37" i="2"/>
  <c r="F37" i="2" s="1"/>
  <c r="E53" i="2"/>
  <c r="F53" i="2" s="1"/>
  <c r="E57" i="2"/>
  <c r="F57" i="2" s="1"/>
  <c r="E58" i="2"/>
  <c r="F58" i="2" s="1"/>
  <c r="E60" i="2"/>
  <c r="F60" i="2" s="1"/>
  <c r="F46" i="2"/>
  <c r="F48" i="2"/>
  <c r="E49" i="2"/>
  <c r="F49" i="2" s="1"/>
  <c r="F54" i="2"/>
  <c r="E55" i="2"/>
  <c r="F55" i="2" s="1"/>
  <c r="E134" i="2"/>
  <c r="F134" i="2" s="1"/>
  <c r="E135" i="2"/>
  <c r="F135" i="2" s="1"/>
  <c r="E136" i="2"/>
  <c r="F136" i="2" s="1"/>
  <c r="E137" i="2"/>
  <c r="F137" i="2" s="1"/>
  <c r="E138" i="2"/>
  <c r="F138" i="2" s="1"/>
  <c r="E139" i="2"/>
  <c r="F139" i="2" s="1"/>
  <c r="E140" i="2"/>
  <c r="F140" i="2" s="1"/>
  <c r="E141" i="2"/>
  <c r="F141" i="2" s="1"/>
  <c r="E142" i="2"/>
  <c r="F142" i="2" s="1"/>
  <c r="E143" i="2"/>
  <c r="F143" i="2" s="1"/>
  <c r="E144" i="2"/>
  <c r="F144" i="2" s="1"/>
  <c r="E145" i="2"/>
  <c r="F145" i="2" s="1"/>
  <c r="B29" i="3"/>
  <c r="B28" i="3"/>
  <c r="B27" i="3"/>
  <c r="B26" i="3"/>
  <c r="B25" i="3"/>
  <c r="B24" i="3"/>
  <c r="B23" i="3"/>
  <c r="B22" i="3"/>
  <c r="B21" i="3"/>
  <c r="B20" i="3"/>
  <c r="B17" i="3"/>
  <c r="B16" i="3"/>
  <c r="B15" i="3"/>
  <c r="B14" i="3"/>
  <c r="B13" i="3"/>
  <c r="B12" i="3"/>
  <c r="B11" i="3"/>
  <c r="B10" i="3"/>
  <c r="B9" i="3"/>
  <c r="B8" i="3"/>
  <c r="B9" i="4"/>
  <c r="B13" i="4" s="1"/>
  <c r="B17" i="4"/>
  <c r="B16" i="4"/>
  <c r="B15" i="4"/>
  <c r="B14" i="4"/>
  <c r="B18" i="4" s="1"/>
  <c r="A49" i="4"/>
  <c r="A48" i="4"/>
  <c r="A47" i="4"/>
  <c r="A33" i="4"/>
  <c r="F33" i="4" s="1"/>
  <c r="E22" i="4"/>
  <c r="G24" i="4"/>
  <c r="G23" i="4"/>
  <c r="G22" i="4"/>
  <c r="F24" i="4"/>
  <c r="F40" i="4" s="1"/>
  <c r="F23" i="4"/>
  <c r="F22" i="4"/>
  <c r="E24" i="4"/>
  <c r="E23" i="4"/>
  <c r="A32" i="4"/>
  <c r="D32" i="4" s="1"/>
  <c r="A31" i="4"/>
  <c r="E31" i="4" s="1"/>
  <c r="A46" i="4"/>
  <c r="A45" i="4"/>
  <c r="F45" i="4" s="1"/>
  <c r="A44" i="4"/>
  <c r="A43" i="4"/>
  <c r="A42" i="4"/>
  <c r="A41" i="4"/>
  <c r="D24" i="4"/>
  <c r="D23" i="4"/>
  <c r="D22" i="4"/>
  <c r="C24" i="4"/>
  <c r="C23" i="4"/>
  <c r="C22" i="4"/>
  <c r="A30" i="4"/>
  <c r="G30" i="4" s="1"/>
  <c r="A29" i="4"/>
  <c r="B29" i="4" s="1"/>
  <c r="A28" i="4"/>
  <c r="G28" i="4" s="1"/>
  <c r="A27" i="4"/>
  <c r="B27" i="4" s="1"/>
  <c r="A26" i="4"/>
  <c r="D26" i="4" s="1"/>
  <c r="A25" i="4"/>
  <c r="C25" i="4" s="1"/>
  <c r="B11" i="4"/>
  <c r="B12" i="4"/>
  <c r="B10" i="4"/>
  <c r="B23" i="4"/>
  <c r="B22" i="4"/>
  <c r="B24" i="4"/>
  <c r="F29" i="4"/>
  <c r="D29" i="4"/>
  <c r="E29" i="4"/>
  <c r="G29" i="4"/>
  <c r="B31" i="4"/>
  <c r="F31" i="4"/>
  <c r="F47" i="4" s="1"/>
  <c r="C29" i="4"/>
  <c r="C31" i="4"/>
  <c r="C47" i="4" s="1"/>
  <c r="G31" i="4"/>
  <c r="B33" i="4"/>
  <c r="D30" i="4"/>
  <c r="D39" i="4" l="1"/>
  <c r="C39" i="4"/>
  <c r="D38" i="4"/>
  <c r="C40" i="4"/>
  <c r="F38" i="4"/>
  <c r="F30" i="4"/>
  <c r="F28" i="4"/>
  <c r="F44" i="4" s="1"/>
  <c r="F39" i="4"/>
  <c r="E47" i="4"/>
  <c r="B25" i="4"/>
  <c r="B41" i="4" s="1"/>
  <c r="D46" i="4"/>
  <c r="E25" i="4"/>
  <c r="E41" i="4" s="1"/>
  <c r="F49" i="4"/>
  <c r="B39" i="4"/>
  <c r="E26" i="4"/>
  <c r="E42" i="4" s="1"/>
  <c r="B26" i="4"/>
  <c r="B42" i="4" s="1"/>
  <c r="F26" i="4"/>
  <c r="F42" i="4" s="1"/>
  <c r="G26" i="4"/>
  <c r="G42" i="4" s="1"/>
  <c r="D40" i="4"/>
  <c r="D31" i="4"/>
  <c r="D47" i="4" s="1"/>
  <c r="C27" i="4"/>
  <c r="C43" i="4" s="1"/>
  <c r="E38" i="4"/>
  <c r="E39" i="4"/>
  <c r="D42" i="4"/>
  <c r="E30" i="4"/>
  <c r="E46" i="4" s="1"/>
  <c r="B32" i="4"/>
  <c r="B48" i="4" s="1"/>
  <c r="G27" i="4"/>
  <c r="G43" i="4" s="1"/>
  <c r="B38" i="4"/>
  <c r="C28" i="4"/>
  <c r="C44" i="4" s="1"/>
  <c r="E28" i="4"/>
  <c r="E44" i="4" s="1"/>
  <c r="F27" i="4"/>
  <c r="F43" i="4" s="1"/>
  <c r="E27" i="4"/>
  <c r="E43" i="4" s="1"/>
  <c r="C38" i="4"/>
  <c r="E40" i="4"/>
  <c r="D27" i="4"/>
  <c r="D43" i="4" s="1"/>
  <c r="B45" i="4"/>
  <c r="F32" i="4"/>
  <c r="F48" i="4" s="1"/>
  <c r="B19" i="4"/>
  <c r="G40" i="4"/>
  <c r="E45" i="4"/>
  <c r="F46" i="4"/>
  <c r="B47" i="4"/>
  <c r="D25" i="4"/>
  <c r="E33" i="4"/>
  <c r="E49" i="4" s="1"/>
  <c r="D45" i="4"/>
  <c r="G32" i="4"/>
  <c r="G48" i="4" s="1"/>
  <c r="D48" i="4"/>
  <c r="D33" i="4"/>
  <c r="D49" i="4" s="1"/>
  <c r="C30" i="4"/>
  <c r="C46" i="4" s="1"/>
  <c r="G47" i="4"/>
  <c r="B43" i="4"/>
  <c r="G38" i="4"/>
  <c r="B30" i="4"/>
  <c r="B46" i="4" s="1"/>
  <c r="C26" i="4"/>
  <c r="C42" i="4" s="1"/>
  <c r="E32" i="4"/>
  <c r="E48" i="4" s="1"/>
  <c r="F25" i="4"/>
  <c r="C32" i="4"/>
  <c r="C48" i="4" s="1"/>
  <c r="G44" i="4"/>
  <c r="B28" i="4"/>
  <c r="G46" i="4"/>
  <c r="B40" i="4"/>
  <c r="C41" i="4"/>
  <c r="G25" i="4"/>
  <c r="B49" i="4"/>
  <c r="G39" i="4"/>
  <c r="C33" i="4"/>
  <c r="C49" i="4" s="1"/>
  <c r="C45" i="4"/>
  <c r="G33" i="4"/>
  <c r="G49" i="4" s="1"/>
  <c r="G45" i="4"/>
  <c r="D28" i="4"/>
  <c r="D44" i="4" s="1"/>
  <c r="E50" i="4" l="1"/>
  <c r="C50" i="4"/>
  <c r="F34" i="4"/>
  <c r="B34" i="4"/>
  <c r="B44" i="4"/>
  <c r="B50" i="4" s="1"/>
  <c r="D41" i="4"/>
  <c r="D50" i="4" s="1"/>
  <c r="D34" i="4"/>
  <c r="G34" i="4"/>
  <c r="G41" i="4"/>
  <c r="G50" i="4" s="1"/>
  <c r="F41" i="4"/>
  <c r="F50" i="4" s="1"/>
  <c r="C34" i="4"/>
  <c r="E34" i="4"/>
  <c r="H50" i="4" l="1"/>
  <c r="H3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 Carmen</author>
  </authors>
  <commentList>
    <comment ref="F1" authorId="0" shapeId="0" xr:uid="{00000000-0006-0000-0100-000001000000}">
      <text>
        <r>
          <rPr>
            <b/>
            <sz val="9"/>
            <color indexed="81"/>
            <rFont val="Segoe UI"/>
            <family val="2"/>
          </rPr>
          <t>Thoma, Carmen:</t>
        </r>
        <r>
          <rPr>
            <sz val="9"/>
            <color indexed="81"/>
            <rFont val="Segoe UI"/>
            <family val="2"/>
          </rPr>
          <t xml:space="preserve">
Alt + RETURN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Thoma, Carmen</author>
  </authors>
  <commentList>
    <comment ref="H1" authorId="0" shapeId="0" xr:uid="{00000000-0006-0000-0200-000001000000}">
      <text>
        <r>
          <rPr>
            <b/>
            <sz val="9"/>
            <color indexed="81"/>
            <rFont val="Segoe UI"/>
            <family val="2"/>
          </rPr>
          <t>Thoma, Carmen:</t>
        </r>
        <r>
          <rPr>
            <sz val="9"/>
            <color indexed="81"/>
            <rFont val="Segoe UI"/>
            <family val="2"/>
          </rPr>
          <t xml:space="preserve">
Alt + RETURN</t>
        </r>
      </text>
    </comment>
  </commentList>
</comments>
</file>

<file path=xl/sharedStrings.xml><?xml version="1.0" encoding="utf-8"?>
<sst xmlns="http://schemas.openxmlformats.org/spreadsheetml/2006/main" count="2103" uniqueCount="1393">
  <si>
    <t>Modulkürzel</t>
  </si>
  <si>
    <t>DLMINTIFM_E</t>
  </si>
  <si>
    <t>Kurskürzel</t>
  </si>
  <si>
    <t>DLMINTUFM01_E</t>
  </si>
  <si>
    <t>Kursname</t>
  </si>
  <si>
    <t>International Financial Management</t>
  </si>
  <si>
    <t>Anzahl Lektionen</t>
  </si>
  <si>
    <t>Autor</t>
  </si>
  <si>
    <t>Klausurdauer in Minuten</t>
  </si>
  <si>
    <t>Kommentar</t>
  </si>
  <si>
    <t>All exam questions</t>
  </si>
  <si>
    <t># MC Fragen/Lektion</t>
  </si>
  <si>
    <t># MC leicht/Lektion</t>
  </si>
  <si>
    <t># MC mittel/Lektion</t>
  </si>
  <si>
    <t># MC schwer/Lektion</t>
  </si>
  <si>
    <t># MC Fragen gesamt</t>
  </si>
  <si>
    <t># Offene Fragen/Lektion</t>
  </si>
  <si>
    <t># Offen leicht/Lektion</t>
  </si>
  <si>
    <t># Offen mittel/Lektion</t>
  </si>
  <si>
    <t># Offen schwer/Lektion</t>
  </si>
  <si>
    <t># Offene Fragen gesamt</t>
  </si>
  <si>
    <t>Fragen insgesamt</t>
  </si>
  <si>
    <t>Already created</t>
  </si>
  <si>
    <t># MC leicht</t>
  </si>
  <si>
    <t># MC mittel</t>
  </si>
  <si>
    <t># MC schwer</t>
  </si>
  <si>
    <t># Offen leicht</t>
  </si>
  <si>
    <t># Offen mittel</t>
  </si>
  <si>
    <t># Offen schwer</t>
  </si>
  <si>
    <t>Lektion 1</t>
  </si>
  <si>
    <t>Lektion 2</t>
  </si>
  <si>
    <t>Lektion 3</t>
  </si>
  <si>
    <t>sum</t>
  </si>
  <si>
    <t>Gesamt</t>
  </si>
  <si>
    <t>Still to create</t>
  </si>
  <si>
    <t>Unit</t>
  </si>
  <si>
    <t>Section</t>
  </si>
  <si>
    <r>
      <t xml:space="preserve">Level of difficulty 
leicht (easy)
mittel (middle)
schwer (hard)
</t>
    </r>
    <r>
      <rPr>
        <b/>
        <sz val="10"/>
        <color rgb="FFFF0000"/>
        <rFont val="Calibri"/>
        <family val="2"/>
        <scheme val="minor"/>
      </rPr>
      <t>Please use the German term!</t>
    </r>
  </si>
  <si>
    <t>Description</t>
  </si>
  <si>
    <t>Question text</t>
  </si>
  <si>
    <t>Correct answer</t>
  </si>
  <si>
    <t>Incorrect answer</t>
  </si>
  <si>
    <r>
      <t xml:space="preserve">Picture?
ja (yes)
</t>
    </r>
    <r>
      <rPr>
        <b/>
        <sz val="10"/>
        <color rgb="FFFF0000"/>
        <rFont val="Calibri"/>
        <family val="2"/>
        <scheme val="minor"/>
      </rPr>
      <t>Please use the German term!</t>
    </r>
  </si>
  <si>
    <t>Comments from reviewer</t>
  </si>
  <si>
    <t>1.1</t>
  </si>
  <si>
    <t>leicht</t>
  </si>
  <si>
    <t>MC_001</t>
  </si>
  <si>
    <t>International financial management focuses on the monetary interactions of which of the following?</t>
  </si>
  <si>
    <t xml:space="preserve">More than one country
</t>
  </si>
  <si>
    <t>One country</t>
  </si>
  <si>
    <t>Government agencies</t>
  </si>
  <si>
    <t>Domestic firms</t>
  </si>
  <si>
    <t>MC_002</t>
  </si>
  <si>
    <t xml:space="preserve">Maximization of shareholders' wealth
</t>
  </si>
  <si>
    <t>Managing supply chain issues</t>
  </si>
  <si>
    <t xml:space="preserve">Marketing products and services using digital technology
</t>
  </si>
  <si>
    <t>Optimization of the business model</t>
  </si>
  <si>
    <t>MC_003</t>
  </si>
  <si>
    <t>Earnings per share maximization is concened with…</t>
  </si>
  <si>
    <t>maximizing net profit.</t>
  </si>
  <si>
    <t>minimizing risk.</t>
  </si>
  <si>
    <t>maximizing intangible assets.</t>
  </si>
  <si>
    <t>minimizing trade receivables.</t>
  </si>
  <si>
    <t>This question is adopted from the following required reading:Apte, P. G., &amp; Kapshe, S. (2020).
International Financial Management. McGraw-Hill Education</t>
  </si>
  <si>
    <t>MC_004</t>
  </si>
  <si>
    <t>The traditional approach to financial management encompasses which of the following areas?</t>
  </si>
  <si>
    <t>Borrowing funds from lending institutions</t>
  </si>
  <si>
    <t>Borrowing funds from venture capitalists</t>
  </si>
  <si>
    <t>Negotiating trades with suppliers</t>
  </si>
  <si>
    <t>Raising funds using crowdfunding</t>
  </si>
  <si>
    <t>MC_005</t>
  </si>
  <si>
    <t>Which of the following statements is correct?</t>
  </si>
  <si>
    <t>Stakeholders include all constituents with a stake in the fortunes of the firm.</t>
  </si>
  <si>
    <t>Shareholders include all constituents with a stake in the fortunes of the firm.</t>
  </si>
  <si>
    <t>Customers include all constituents with a stake in the fortunes of the firm.</t>
  </si>
  <si>
    <t>Creditors include all constituents with a stake in the fortunes of the firm.</t>
  </si>
  <si>
    <t>MC_006</t>
  </si>
  <si>
    <t>Which of the following is the most important factor in financing decisions?</t>
  </si>
  <si>
    <t>Dividends</t>
  </si>
  <si>
    <t>Taxes</t>
  </si>
  <si>
    <t>Diversification</t>
  </si>
  <si>
    <t>Exchange rate</t>
  </si>
  <si>
    <t>mittel</t>
  </si>
  <si>
    <t>MC_007</t>
  </si>
  <si>
    <t>Dividend</t>
  </si>
  <si>
    <t>Financing</t>
  </si>
  <si>
    <t>Investment</t>
  </si>
  <si>
    <t>Taxation</t>
  </si>
  <si>
    <t>MC_008</t>
  </si>
  <si>
    <t>Investment decisions are typically long term in nature.</t>
  </si>
  <si>
    <t>Investment decisions are typically short term in nature.</t>
  </si>
  <si>
    <t>Investment decisions typically do not require cash flow predictions.</t>
  </si>
  <si>
    <t>Investment decisions typically do not require income assessment of the company's projects.</t>
  </si>
  <si>
    <t>MC_009</t>
  </si>
  <si>
    <t>Which of the following decisions requires careful consideration of the capital structure of the firm?</t>
  </si>
  <si>
    <t>Financial</t>
  </si>
  <si>
    <t>Political</t>
  </si>
  <si>
    <t>MC_010</t>
  </si>
  <si>
    <t>Which of the following is an external source of finance?</t>
  </si>
  <si>
    <t>Bank loan</t>
  </si>
  <si>
    <t>Retained profits</t>
  </si>
  <si>
    <t>Selling assets</t>
  </si>
  <si>
    <t>MC_011</t>
  </si>
  <si>
    <t>The modern approach encompasses which of the following areas of financial management?</t>
  </si>
  <si>
    <t>Resource allocation</t>
  </si>
  <si>
    <t>Time allocation</t>
  </si>
  <si>
    <t>Personnel allocation</t>
  </si>
  <si>
    <t>Political assessment</t>
  </si>
  <si>
    <t>schwer</t>
  </si>
  <si>
    <t>MC_012</t>
  </si>
  <si>
    <t>Zampa PLC has an arrangement with its bank where the bank pays for Zampa if the company has insufficient funds. What is the term for this financing arrangement?</t>
  </si>
  <si>
    <t>Overdraft</t>
  </si>
  <si>
    <t>Venture capital</t>
  </si>
  <si>
    <t>Trade credit</t>
  </si>
  <si>
    <t>Share capital</t>
  </si>
  <si>
    <t>MC_013</t>
  </si>
  <si>
    <t>During the covid-19 pandemic, governments around the world offered a fixed amount of money to small and medium businesses. This offer from the government is referred to as a…</t>
  </si>
  <si>
    <t>grant.</t>
  </si>
  <si>
    <t>tax.</t>
  </si>
  <si>
    <t>restriction.</t>
  </si>
  <si>
    <t>investment.</t>
  </si>
  <si>
    <t>MC_014</t>
  </si>
  <si>
    <t>If a company issues new shares, how will its capital structure be affected?</t>
  </si>
  <si>
    <t>Its equity position will increase.</t>
  </si>
  <si>
    <t>Its equity position will decrease.</t>
  </si>
  <si>
    <t>Its liability will increase.</t>
  </si>
  <si>
    <t>Its liability will decrease.</t>
  </si>
  <si>
    <t>MC_015</t>
  </si>
  <si>
    <t>Which of the following decisions involves assessment of the total assets, the composition of the assets, and the requirements of asset elimination or replacement?</t>
  </si>
  <si>
    <t>1.2</t>
  </si>
  <si>
    <t>MC_016</t>
  </si>
  <si>
    <t xml:space="preserve">Money management refers to the process of... </t>
  </si>
  <si>
    <t>budgeting.</t>
  </si>
  <si>
    <t>tax planning.</t>
  </si>
  <si>
    <t>risk management.</t>
  </si>
  <si>
    <t>corporate governance.</t>
  </si>
  <si>
    <t>MC_017</t>
  </si>
  <si>
    <t>Which of the following entails a commitment between two or more parties to invest time and money to launch a new shared business?</t>
  </si>
  <si>
    <t>Joint venture</t>
  </si>
  <si>
    <t>Licensing</t>
  </si>
  <si>
    <t>International trade</t>
  </si>
  <si>
    <t>Franchising</t>
  </si>
  <si>
    <t>MC_018</t>
  </si>
  <si>
    <t>Which of the following is often used to penetrate the global market to either procure or sell materials, supplies, and finished goods?</t>
  </si>
  <si>
    <t>MC_019</t>
  </si>
  <si>
    <t xml:space="preserve">Which of the following gives companies the ability to operate at a local level while benefitting from the low costs of a foreign market? </t>
  </si>
  <si>
    <t>MC_020</t>
  </si>
  <si>
    <t>Which of the following is an example of a joint venture?</t>
  </si>
  <si>
    <t>Verily and GlaxoSmithKline</t>
  </si>
  <si>
    <t>Apple and Google</t>
  </si>
  <si>
    <t>Microsoft and HP</t>
  </si>
  <si>
    <t>Facebook and LinkedIn</t>
  </si>
  <si>
    <t>MC_021</t>
  </si>
  <si>
    <t>Which of the following is true regarding a trade surplus?</t>
  </si>
  <si>
    <t>Exports are higher than imports.</t>
  </si>
  <si>
    <t>Imports are higher than exports.</t>
  </si>
  <si>
    <t>Imports are equal to exports.</t>
  </si>
  <si>
    <t>Imports and exports are both negligible.</t>
  </si>
  <si>
    <t>MC_022</t>
  </si>
  <si>
    <t>The most distinctive feature in international finance is foreign currency exposure.</t>
  </si>
  <si>
    <t>International financial management mainly focuses on domestic firms.</t>
  </si>
  <si>
    <t>The primary objective of financial management is different for domestic and international firms.</t>
  </si>
  <si>
    <t>The wealth maximization concept of financial management is applicable to domestic firms only.</t>
  </si>
  <si>
    <t>MC_023</t>
  </si>
  <si>
    <t>To which of the following does money management refer?</t>
  </si>
  <si>
    <t xml:space="preserve">Portfolio/investment management
</t>
  </si>
  <si>
    <t>Tax management</t>
  </si>
  <si>
    <t>Liquidity management</t>
  </si>
  <si>
    <t>Cash management</t>
  </si>
  <si>
    <t>MC_024</t>
  </si>
  <si>
    <r>
      <t xml:space="preserve">The primary tasks of international financial markets do </t>
    </r>
    <r>
      <rPr>
        <b/>
        <sz val="10"/>
        <color rgb="FF9C5700"/>
        <rFont val="Calibri"/>
        <family val="2"/>
        <scheme val="minor"/>
      </rPr>
      <t>not</t>
    </r>
    <r>
      <rPr>
        <sz val="10"/>
        <color rgb="FF9C5700"/>
        <rFont val="Calibri"/>
        <family val="2"/>
        <scheme val="minor"/>
      </rPr>
      <t xml:space="preserve"> include which of the following?</t>
    </r>
  </si>
  <si>
    <t>Removing uncertainty and generating liquidity in the market</t>
  </si>
  <si>
    <t>Providing a secure and transparent transaction mechanism</t>
  </si>
  <si>
    <t>Disclosing accurate data and information to individuals and businesses</t>
  </si>
  <si>
    <t>MC_025</t>
  </si>
  <si>
    <t xml:space="preserve">International trade provides a relatively low-cost way to export or import materials. </t>
  </si>
  <si>
    <t>Fair trade provides a relatively low-cost way to export or import finished goods.</t>
  </si>
  <si>
    <t xml:space="preserve">Trade agreements provide a relatively low-cost way to export or import services or products. </t>
  </si>
  <si>
    <t xml:space="preserve">Portfolio management provides a relatively low-cost way to export or import materials or finished products. </t>
  </si>
  <si>
    <t>MC_026</t>
  </si>
  <si>
    <t>Mr. Evans invests money in new and growing businesses in exchange for an agreed share of profits. Which of the following investor categories best fits Mr. Evans?</t>
  </si>
  <si>
    <t>Venture capitalist</t>
  </si>
  <si>
    <t>Partner</t>
  </si>
  <si>
    <t>Shareholder</t>
  </si>
  <si>
    <t>Supplier</t>
  </si>
  <si>
    <t>1.3</t>
  </si>
  <si>
    <t>MC_027</t>
  </si>
  <si>
    <t xml:space="preserve">The practice of selling accounts receivable to another institution is called... </t>
  </si>
  <si>
    <t>factoring.</t>
  </si>
  <si>
    <t>forfaiting.</t>
  </si>
  <si>
    <t>countertrading.</t>
  </si>
  <si>
    <t>franchising.</t>
  </si>
  <si>
    <t>MC_028</t>
  </si>
  <si>
    <t>Which of the following documents is used by exporters to ask importers to pay a specific amount at a specific time?</t>
  </si>
  <si>
    <t>Time draft</t>
  </si>
  <si>
    <t>Bill of lading</t>
  </si>
  <si>
    <t>Letter of credit</t>
  </si>
  <si>
    <t>Sight draft</t>
  </si>
  <si>
    <t>MC_029</t>
  </si>
  <si>
    <t>Which of the following statements most accurately describes the regional model of multinational corporations from a structural point of view?</t>
  </si>
  <si>
    <t>The headquarters of a company remains in one country and the collection of multiple offices in other countries are supervised by the headquarters.</t>
  </si>
  <si>
    <t>Several headquarters of a company operate in different countries and the collection of offices in other countries are supervised by various regional offices.</t>
  </si>
  <si>
    <t>The parent company head offices are located in the home country, while its subsidiaries operate in different countries.</t>
  </si>
  <si>
    <t xml:space="preserve">The company establishes its executive headquarters in the home country while other units, such as production and manufacturing plants, are built in other countries. </t>
  </si>
  <si>
    <t>MC_030</t>
  </si>
  <si>
    <t>In financial management, finance managers are held accountable to achieve…</t>
  </si>
  <si>
    <t>tax planning only.</t>
  </si>
  <si>
    <t>short-term financial planning only.</t>
  </si>
  <si>
    <t>cash planning only.</t>
  </si>
  <si>
    <t>MC_031</t>
  </si>
  <si>
    <t>Red Robin Plc is planning to invest in Sri Lanka. However, the country is facing political instability. How might the company be affected if it decides to invest in Sri Lanka?</t>
  </si>
  <si>
    <t>The company could face red-tape due to changes in government policy.</t>
  </si>
  <si>
    <t>The company could face pressure from competitors.</t>
  </si>
  <si>
    <t>The company could lose its intellectual property.</t>
  </si>
  <si>
    <t>The company could be subject to theft.</t>
  </si>
  <si>
    <t>MC_032</t>
  </si>
  <si>
    <t>Stakeholder</t>
  </si>
  <si>
    <t>Advisor</t>
  </si>
  <si>
    <t>Lawyer</t>
  </si>
  <si>
    <t>2.1</t>
  </si>
  <si>
    <t>MC_033</t>
  </si>
  <si>
    <t>The international monetary system provides facilities to which of the following?</t>
  </si>
  <si>
    <t xml:space="preserve">Cross-border trade and investment activities
</t>
  </si>
  <si>
    <t>Tax authorities</t>
  </si>
  <si>
    <t>International firms</t>
  </si>
  <si>
    <t>MC_034</t>
  </si>
  <si>
    <t>Which of the following is the key goal of the international monetary system?</t>
  </si>
  <si>
    <t xml:space="preserve">Eliminating uncertainty in foreign trade
</t>
  </si>
  <si>
    <t>Providing skilled labor</t>
  </si>
  <si>
    <t>Expanding business opportunities</t>
  </si>
  <si>
    <t>Clarifying exchange rate guidelines</t>
  </si>
  <si>
    <t>MC_035</t>
  </si>
  <si>
    <t>Which of the following is one of the five key phases of the international monetary system?</t>
  </si>
  <si>
    <t>The classical gold standard</t>
  </si>
  <si>
    <t>The classical silver standard</t>
  </si>
  <si>
    <t>The classical petrol standard</t>
  </si>
  <si>
    <t>The pound sterling standard</t>
  </si>
  <si>
    <t>MC_036</t>
  </si>
  <si>
    <t>Which of the following is correct?</t>
  </si>
  <si>
    <t>The floating system is currently in practice.</t>
  </si>
  <si>
    <t>The Bretton Woods System became obsotele in 1944.</t>
  </si>
  <si>
    <t>The classic gold standard became obsolete in the 2000s.</t>
  </si>
  <si>
    <t>The floating system is no longer practiced anywhere in the world.</t>
  </si>
  <si>
    <t>MC_037</t>
  </si>
  <si>
    <t>Which of the following is a feature of the international monetary system?</t>
  </si>
  <si>
    <t>A stable foreign exchange rate system</t>
  </si>
  <si>
    <t>A stable interest rate</t>
  </si>
  <si>
    <t>A stable buyer–supplier relationship</t>
  </si>
  <si>
    <t>Stable inventory management</t>
  </si>
  <si>
    <t>MC_038</t>
  </si>
  <si>
    <t>The subprime mortagage crisis originated in which of the following countries?</t>
  </si>
  <si>
    <t>United States</t>
  </si>
  <si>
    <t>United Kingdom</t>
  </si>
  <si>
    <t>Germany</t>
  </si>
  <si>
    <t>Italy</t>
  </si>
  <si>
    <t>2.2</t>
  </si>
  <si>
    <t>MC_039</t>
  </si>
  <si>
    <t>Which of the following statements is true for the balance of payment account?</t>
  </si>
  <si>
    <t>Total debits are equal to total credits.</t>
  </si>
  <si>
    <t>Two countries’ exchange rates are equal.</t>
  </si>
  <si>
    <t>It is always in surplus.</t>
  </si>
  <si>
    <t>It is always in deficit.</t>
  </si>
  <si>
    <t>Which of the following determines the floating exchange rate?</t>
  </si>
  <si>
    <t xml:space="preserve">Market forces
</t>
  </si>
  <si>
    <t>Central banks</t>
  </si>
  <si>
    <t>International monetary agencies</t>
  </si>
  <si>
    <t>Which of the following is used to put two countries in equilibrium in terms of inflation rates (prices) and exchange rates over time?</t>
  </si>
  <si>
    <t>Relative purchase price parity</t>
  </si>
  <si>
    <t>Aboslute purchase price parity</t>
  </si>
  <si>
    <t>Interest rate spread</t>
  </si>
  <si>
    <t>Inflation rate</t>
  </si>
  <si>
    <t>Which of the following is a component of the balance of payments calculation?</t>
  </si>
  <si>
    <t>Capital account</t>
  </si>
  <si>
    <t>Savings account</t>
  </si>
  <si>
    <t>Joint account</t>
  </si>
  <si>
    <t>Overdraft account</t>
  </si>
  <si>
    <t>-50</t>
  </si>
  <si>
    <t>100</t>
  </si>
  <si>
    <t>50</t>
  </si>
  <si>
    <t xml:space="preserve">What is the balance of payment based on the following data?
Current account balance = - 500 million
Net capital account balance =  400 million 
Financial account balance = 200 million
</t>
  </si>
  <si>
    <t>100 million</t>
  </si>
  <si>
    <t>1.1 billion</t>
  </si>
  <si>
    <t>1.1 million</t>
  </si>
  <si>
    <t>-100 million</t>
  </si>
  <si>
    <t>€1,750 million</t>
  </si>
  <si>
    <t>€1,550 million</t>
  </si>
  <si>
    <t>€2,650 million</t>
  </si>
  <si>
    <t>- €1,750 million</t>
  </si>
  <si>
    <t>The exchange rate for Indian rupees changed from 82 to 100 per US dollar. Which of the following statements is correct?</t>
  </si>
  <si>
    <t>US goods became more expensive for Indian importers.</t>
  </si>
  <si>
    <t>US goods became cheaper for Indian importers.</t>
  </si>
  <si>
    <t>This did not affect prices paid by indian importers.</t>
  </si>
  <si>
    <t>Indian goods became more expensive for US importers.</t>
  </si>
  <si>
    <t>2.3</t>
  </si>
  <si>
    <t>When a borrower is unable to meet their financial obligations, this is known as…</t>
  </si>
  <si>
    <t xml:space="preserve">credit risk.
</t>
  </si>
  <si>
    <t>funding risk.</t>
  </si>
  <si>
    <t>liquidity risk.</t>
  </si>
  <si>
    <t>income risk.</t>
  </si>
  <si>
    <t>Which of the following is the main cause of income risk?</t>
  </si>
  <si>
    <t xml:space="preserve">Interest rate fluctuation
</t>
  </si>
  <si>
    <t>Exchange rate fluctuation</t>
  </si>
  <si>
    <t>Political instability</t>
  </si>
  <si>
    <t>Credit risk</t>
  </si>
  <si>
    <t xml:space="preserve">The risk in money market hedging stems from... </t>
  </si>
  <si>
    <t>increased transaction costs.</t>
  </si>
  <si>
    <t>increased monitoring.</t>
  </si>
  <si>
    <t>increased production costs.</t>
  </si>
  <si>
    <t>increased currency volatility.</t>
  </si>
  <si>
    <r>
      <t>Which of the following is</t>
    </r>
    <r>
      <rPr>
        <sz val="10"/>
        <color theme="1"/>
        <rFont val="Calibri"/>
        <family val="2"/>
        <scheme val="minor"/>
      </rPr>
      <t xml:space="preserve"> an appropriate use of balance sheet hedging?</t>
    </r>
  </si>
  <si>
    <t>Call options are exercised when…</t>
  </si>
  <si>
    <t>buying an asset.</t>
  </si>
  <si>
    <t>selling an asset.</t>
  </si>
  <si>
    <t>renovating assets.</t>
  </si>
  <si>
    <t>restoring assets.</t>
  </si>
  <si>
    <t>Put options are exercised when…</t>
  </si>
  <si>
    <t>monitoring an asset.</t>
  </si>
  <si>
    <t>Operating exposure is hard to predict as cash flows rely on input costs and output prices.</t>
  </si>
  <si>
    <t>Operating exposure is easy to predict as cash flows rely on input costs and output prices.</t>
  </si>
  <si>
    <t>A spot rate is used to convert all monetary accounts while a historical rate is used to convert non-monetary accounts in which of the following methods?</t>
  </si>
  <si>
    <t>Monetary/non-monetary method</t>
  </si>
  <si>
    <t>Current/non-current method</t>
  </si>
  <si>
    <t>Current/historical rate method</t>
  </si>
  <si>
    <t>Temporal method</t>
  </si>
  <si>
    <t>A spot rate is used to convert current assets and current liabilities while a historical rate is used to convert non-current assets and non-current liabilities in which of the following methods?</t>
  </si>
  <si>
    <t>Which of the following is an assessment of the extent to which an individual or company will be able to repay its financial liabilities without suffering any severe losses or going into insolvency?</t>
  </si>
  <si>
    <t>Liquidity risk</t>
  </si>
  <si>
    <t>Income risk</t>
  </si>
  <si>
    <t>Environmental risk</t>
  </si>
  <si>
    <t>Which of the following is a consequence of liquidity risk?</t>
  </si>
  <si>
    <t>Assets are sold below market value to generate cash.</t>
  </si>
  <si>
    <t>Assets are sold above market value to generate cash.</t>
  </si>
  <si>
    <t>Assets are sold equal to market value to generate cash.</t>
  </si>
  <si>
    <t>Assets are bought at market value.</t>
  </si>
  <si>
    <t>Agreed is a German multinational. Suppose that the USD/EUR spot rate is 2.00, that is, 1 euro = 2.00 dollars. The interest rate in Germany is 4% per annum (p.a.) and in the US is 8% p.a. According to interest rate parity, the equilibrium one-year forward exchange rate is which of the following?</t>
  </si>
  <si>
    <t>Suppose that you work for an MNC and the nominal interest rate in the US currently stands at 2%. Furthermore, suppose that the corresponding rate in South Korea has recently changed to 10%. According to the international Fisher effect, the percentage change in the exchange rate between the two countries is which of the following?</t>
  </si>
  <si>
    <t>-5.5%</t>
  </si>
  <si>
    <t>-6%</t>
  </si>
  <si>
    <t>The exchange rate for pound sterling has changed from 1 pound to 1.15 US dollars to 1 pound to 1.05 US dollars. Which of the following statements is true?</t>
  </si>
  <si>
    <t>The pound depreciated.</t>
  </si>
  <si>
    <t>The pound appreciated.</t>
  </si>
  <si>
    <t>The pound did not change.</t>
  </si>
  <si>
    <t>The dollar depreciated.</t>
  </si>
  <si>
    <t>The foreign currency forward market is…</t>
  </si>
  <si>
    <t>an over-the-counter unorganized market.</t>
  </si>
  <si>
    <t>an organized market without trading.</t>
  </si>
  <si>
    <t>an organized listed market.</t>
  </si>
  <si>
    <t>an unorganized listed market.</t>
  </si>
  <si>
    <t>3.1</t>
  </si>
  <si>
    <t xml:space="preserve">Retained earnings are the portion of profit retained by the firm for... </t>
  </si>
  <si>
    <t>reinvestment.</t>
  </si>
  <si>
    <t>entertainment.</t>
  </si>
  <si>
    <t>charity.</t>
  </si>
  <si>
    <t>Who is responsible for determining how to allocate and utilize earned capital?</t>
  </si>
  <si>
    <t>Finance manager</t>
  </si>
  <si>
    <t>Accounting employees</t>
  </si>
  <si>
    <t>Government</t>
  </si>
  <si>
    <t>The public</t>
  </si>
  <si>
    <t>Which of the following is the risk of debt capital?</t>
  </si>
  <si>
    <t>Bankruptcy</t>
  </si>
  <si>
    <t>Deportation</t>
  </si>
  <si>
    <t>High sales</t>
  </si>
  <si>
    <t xml:space="preserve">High publicity </t>
  </si>
  <si>
    <t>Retained earnings will decrease after dividend payments or losses.</t>
  </si>
  <si>
    <t>Retained earnings will increase after dividend payments or losses.</t>
  </si>
  <si>
    <t>Retained earnings will remain the same after dividend payments or losses.</t>
  </si>
  <si>
    <t>Profits after tax will decrease after dividend payments.</t>
  </si>
  <si>
    <t>A company has a debt-to-equity ratio of 1:3. If the WACC is 10%, the pre-tax cost of debt is 8%, and the tax rate is 30%, what is the cost of equity?</t>
  </si>
  <si>
    <t>A company has a debt-to-equity ratio of 2:4. If the WACC is 5%, the tax rate is 30%, and the cost of equity is 5%, what is the cost of debt?</t>
  </si>
  <si>
    <t>The debt–equity ratio for Hero Plc is 1:4. Which of the following statements is correct?</t>
  </si>
  <si>
    <t>80% is equity finance.</t>
  </si>
  <si>
    <t>80% is debt finance.</t>
  </si>
  <si>
    <t>20% is equity finance.</t>
  </si>
  <si>
    <t>75% is equity finance.</t>
  </si>
  <si>
    <t>Bishop’s Accessory Shop started the year with total assets of €10,000 and total liabilities of €5,000. During the year, the business recorded €3,000 in revenues, €1,000 in expenses, and dividends of €600. What was the net income reported by Bishop’s Accessory Shop for the year?</t>
  </si>
  <si>
    <t xml:space="preserve">As of January 1, 2021, Elena’s store had a balance in its retained earnings account of $300,000. During the year, the store had revenues of $90,000 and expenses of $25,000. In addition, the business paid cash dividends of $10,000. What is the balance in retained earnings as of December 31, 2021 for Elena’s store?
</t>
  </si>
  <si>
    <t>3.2</t>
  </si>
  <si>
    <t>Which of the following statements most accurately describes weighted average cost of capital (WACC)?</t>
  </si>
  <si>
    <t>WACC is a method to calculate the cost of capital of a firm in which a weight is assigned to each category of the firm’s capital.</t>
  </si>
  <si>
    <r>
      <t xml:space="preserve">WACC is a method to calculate cost of equity only </t>
    </r>
    <r>
      <rPr>
        <sz val="10"/>
        <rFont val="Calibri"/>
        <family val="2"/>
        <scheme val="minor"/>
      </rPr>
      <t>and helps firms make capital budgeting decisions.</t>
    </r>
  </si>
  <si>
    <r>
      <t xml:space="preserve">WACC provides information about the outstanding financing of a company </t>
    </r>
    <r>
      <rPr>
        <sz val="10"/>
        <rFont val="Calibri"/>
        <family val="2"/>
        <scheme val="minor"/>
      </rPr>
      <t>which is helpful in obtaining further loans from financial institutions.</t>
    </r>
  </si>
  <si>
    <r>
      <t xml:space="preserve">WACC provides information about the credit rating of a company </t>
    </r>
    <r>
      <rPr>
        <sz val="10"/>
        <rFont val="Calibri"/>
        <family val="2"/>
        <scheme val="minor"/>
      </rPr>
      <t>which is useful while negotiating with financial institutions for obtaining loans and credits.</t>
    </r>
  </si>
  <si>
    <t>Which of the following costs of investing is reflected by the cost of equity?</t>
  </si>
  <si>
    <t>Opportunity cost</t>
  </si>
  <si>
    <t>Production cost</t>
  </si>
  <si>
    <t>Selling cost</t>
  </si>
  <si>
    <t xml:space="preserve">Weighted average cost of capital (WACC) is a method used to calculate which of the following? </t>
  </si>
  <si>
    <t>Average rate paid by a company to finance its assets</t>
  </si>
  <si>
    <r>
      <t xml:space="preserve">Unsystematic risk is typically </t>
    </r>
    <r>
      <rPr>
        <b/>
        <sz val="10"/>
        <color theme="1"/>
        <rFont val="Calibri"/>
        <family val="2"/>
        <scheme val="minor"/>
      </rPr>
      <t>not</t>
    </r>
    <r>
      <rPr>
        <sz val="10"/>
        <color theme="1"/>
        <rFont val="Calibri"/>
        <family val="2"/>
        <scheme val="minor"/>
      </rPr>
      <t xml:space="preserve"> attributed to which of the following?</t>
    </r>
  </si>
  <si>
    <t>Exchange rate fluctuations</t>
  </si>
  <si>
    <t>Technological advancements</t>
  </si>
  <si>
    <t>New competitors</t>
  </si>
  <si>
    <t>Strikes</t>
  </si>
  <si>
    <t>Systematic risk can typically be attributed to which of the following?</t>
  </si>
  <si>
    <t>Global events</t>
  </si>
  <si>
    <t>The cost of equity is associated with the opportunity cost through which an investor has the option to earn more on the investment.</t>
  </si>
  <si>
    <t>The cost of equity is associated with the retained earnings which the company is seeking to reinvest.</t>
  </si>
  <si>
    <r>
      <t xml:space="preserve">The cost of equity is associated with predictions about the future exchange rate, </t>
    </r>
    <r>
      <rPr>
        <sz val="10"/>
        <rFont val="Calibri"/>
        <family val="2"/>
        <scheme val="minor"/>
      </rPr>
      <t>which changes constantly in response to various factors.</t>
    </r>
  </si>
  <si>
    <t>The risk premium and risk-free interest rate vary from country to country.</t>
  </si>
  <si>
    <t>The risk premium and risk-free interest rate do not depend on the location.</t>
  </si>
  <si>
    <t>The exchange rate is fixed and does not change over time.</t>
  </si>
  <si>
    <t>The risk premium and exchange rate remain the same over time.</t>
  </si>
  <si>
    <t>Which of the following statements about netting is correct?</t>
  </si>
  <si>
    <t>Netting reduces the cost of intermediation.</t>
  </si>
  <si>
    <t>Netting increases the cost of intermediation.</t>
  </si>
  <si>
    <t>Netting has no impact on the cost of intermediation.</t>
  </si>
  <si>
    <t>Netting increases transaction explosure.</t>
  </si>
  <si>
    <t>Which of the following is the price given to a good or service that is transferred inside a global factory?</t>
  </si>
  <si>
    <t>Transfer price</t>
  </si>
  <si>
    <t>Netting</t>
  </si>
  <si>
    <t>Income after tax</t>
  </si>
  <si>
    <t xml:space="preserve">The market risk premium is 10% and the risk-free rate is 2%. The beta of asset D is 22. What is asset D’s expected return under the capital asset pricing model (CAPM)?
</t>
  </si>
  <si>
    <t>What is the return on investment based on the following information? 
Risk-free rate: 6% 
Market return: 10% 
Beta: 1.5</t>
  </si>
  <si>
    <t>What is the value of beta given the following information? 
Risk-free rate: 4% 
Market return: 14% 
Return on investment: 12%</t>
  </si>
  <si>
    <t>Stock A has a beta of 1.5. If the expected return on the market is 20%, which of the following is correct?</t>
  </si>
  <si>
    <t xml:space="preserve">The expected return on stock A cannot be calculated. </t>
  </si>
  <si>
    <t>The expected return on stock A is 30 percent.</t>
  </si>
  <si>
    <t>The expected return on stock A is 10 percent.</t>
  </si>
  <si>
    <t>The expected return on stock A is 5 percent.</t>
  </si>
  <si>
    <t>3.3</t>
  </si>
  <si>
    <t>Multinational companies avoid bank spreads through…</t>
  </si>
  <si>
    <t xml:space="preserve">inter-company loans.
</t>
  </si>
  <si>
    <t xml:space="preserve">documentation.
</t>
  </si>
  <si>
    <t xml:space="preserve">tax.
</t>
  </si>
  <si>
    <t>exchange rate manipulation.</t>
  </si>
  <si>
    <t>Comparable Uncontrolled Price (CUP) method gives guidelines to determine arm’s length prices to…</t>
  </si>
  <si>
    <t>tax authorities.</t>
  </si>
  <si>
    <r>
      <t>subsidiaries.</t>
    </r>
    <r>
      <rPr>
        <sz val="10"/>
        <color rgb="FFFF0000"/>
        <rFont val="Calibri"/>
        <family val="2"/>
        <scheme val="minor"/>
      </rPr>
      <t xml:space="preserve">
</t>
    </r>
  </si>
  <si>
    <t xml:space="preserve">parent companies.
</t>
  </si>
  <si>
    <t>investors.</t>
  </si>
  <si>
    <t>Which of the following terms refers to borrowing whereby both the lender and borrower belong to the same legal entity?</t>
  </si>
  <si>
    <t>Intra-group loans</t>
  </si>
  <si>
    <t>Preferred stock</t>
  </si>
  <si>
    <t>Common stock</t>
  </si>
  <si>
    <t>Retained earnings</t>
  </si>
  <si>
    <t>Which of the following is a challenge faced by MNCs with regard to intra-company financing?</t>
  </si>
  <si>
    <t>Bank loans</t>
  </si>
  <si>
    <t>Equity finance</t>
  </si>
  <si>
    <t>Donations</t>
  </si>
  <si>
    <t>Which of the following is a key advantage of an affiliated company?</t>
  </si>
  <si>
    <t>Tax savings</t>
  </si>
  <si>
    <t>Tax evasion</t>
  </si>
  <si>
    <t>Risk avoidance</t>
  </si>
  <si>
    <t>Net cost margin is calculated as the ratio of...</t>
  </si>
  <si>
    <t>operating profit to total cost.</t>
  </si>
  <si>
    <t>cost of sales to total cost.</t>
  </si>
  <si>
    <t>operating profit to total assets.</t>
  </si>
  <si>
    <t>cost of sales to total assets.</t>
  </si>
  <si>
    <t>Which of the following refers to the rules and methods with which transactions within businesses and between subsidiaries under common ownership control are priced?</t>
  </si>
  <si>
    <t>Transfer pricing</t>
  </si>
  <si>
    <t>Product pricing</t>
  </si>
  <si>
    <t>Product promotion</t>
  </si>
  <si>
    <t>Cash pooling</t>
  </si>
  <si>
    <t>Which of the following consists of a master account and sub-accounts associated with the subsidiaries?</t>
  </si>
  <si>
    <t>Zero cash pooling</t>
  </si>
  <si>
    <t>Surplus cash pooling</t>
  </si>
  <si>
    <t>Deficit cash pooling</t>
  </si>
  <si>
    <t>Extreme cash pooling</t>
  </si>
  <si>
    <t xml:space="preserve">Which of the following is an approach whereby two parties – an associated enterprise and third party – enter into a transaction? </t>
  </si>
  <si>
    <t>Re-sale price mthod</t>
  </si>
  <si>
    <t>Comparable uncontrolled price method</t>
  </si>
  <si>
    <t>Wholesale price method</t>
  </si>
  <si>
    <t>Net realizable value method</t>
  </si>
  <si>
    <t>Assuming that the cost-incurred for a product is €1,300 and the mark-up cost is 40% as charged to third parties, what is the transfer price when calculated using the cost-plus method?</t>
  </si>
  <si>
    <t>4.1</t>
  </si>
  <si>
    <t>Which of the following terms refers to a situation where a domestic firm invests in another country as a strategic plan for its business expansion?</t>
  </si>
  <si>
    <t xml:space="preserve">Foreign investment
</t>
  </si>
  <si>
    <t xml:space="preserve">Portfolio investment
</t>
  </si>
  <si>
    <t xml:space="preserve">Market segmentation
</t>
  </si>
  <si>
    <t>Capital market investment</t>
  </si>
  <si>
    <t>Which of the following statements best describes rational investors?</t>
  </si>
  <si>
    <t>Rational investors choose greater value over less value.</t>
  </si>
  <si>
    <t>Rational investors choose more risk over less risk.</t>
  </si>
  <si>
    <t>Rational investors do not prefer more than one optimal portfolio.</t>
  </si>
  <si>
    <t>Rational investors prefer to limit the scope of their portfolio.</t>
  </si>
  <si>
    <t>Which of the following is a type of foreign direct investment?</t>
  </si>
  <si>
    <t>Vertical investment</t>
  </si>
  <si>
    <t>Equal investment</t>
  </si>
  <si>
    <t>Normal investment</t>
  </si>
  <si>
    <t>Extreme investment</t>
  </si>
  <si>
    <t xml:space="preserve">Which of the following terms indicates that a piece of land was previously used for business operations and features an existing structure? </t>
  </si>
  <si>
    <t>Brownfield</t>
  </si>
  <si>
    <t>Greenfield</t>
  </si>
  <si>
    <t>Blackfield</t>
  </si>
  <si>
    <t>Whitefield</t>
  </si>
  <si>
    <t>FDI increases employment opportunities.</t>
  </si>
  <si>
    <t>FDI increases exchange rate risk.</t>
  </si>
  <si>
    <t>FDI reduces business complexities.</t>
  </si>
  <si>
    <t>FDI reduces the cost of investments.</t>
  </si>
  <si>
    <t>Modern portfolio theory explains how an investor creates a portfolio to…</t>
  </si>
  <si>
    <t xml:space="preserve">minimize risk and maximize expected return.
</t>
  </si>
  <si>
    <r>
      <rPr>
        <sz val="10"/>
        <rFont val="Calibri"/>
        <family val="2"/>
        <scheme val="minor"/>
      </rPr>
      <t>lower operating costs.</t>
    </r>
    <r>
      <rPr>
        <sz val="10"/>
        <color theme="1"/>
        <rFont val="Calibri"/>
        <family val="2"/>
        <scheme val="minor"/>
      </rPr>
      <t xml:space="preserve">
</t>
    </r>
  </si>
  <si>
    <r>
      <t>avoid taxation</t>
    </r>
    <r>
      <rPr>
        <sz val="10"/>
        <rFont val="Calibri"/>
        <family val="2"/>
        <scheme val="minor"/>
      </rPr>
      <t xml:space="preserve"> of subsidiaries and other business units.</t>
    </r>
  </si>
  <si>
    <t>Which of the following typically offers a better risk–return tradeoff for investors than investing in a single country?</t>
  </si>
  <si>
    <t>International markets</t>
  </si>
  <si>
    <t>Foreign investment</t>
  </si>
  <si>
    <t>Foreign direct investment</t>
  </si>
  <si>
    <t>Human resource development</t>
  </si>
  <si>
    <t>Which of the following is a benefit of diversifying investments?</t>
  </si>
  <si>
    <t>Higher return</t>
  </si>
  <si>
    <t>Lower investment capital</t>
  </si>
  <si>
    <t>Lower costs</t>
  </si>
  <si>
    <t>Indexing</t>
  </si>
  <si>
    <t>A risk-averse investor prefers to avoid unnecessary risks. Which of the following is an example of an unnecessary risk?</t>
  </si>
  <si>
    <t>Litigation risk</t>
  </si>
  <si>
    <t>Natural disaster</t>
  </si>
  <si>
    <t>Changes in inflation</t>
  </si>
  <si>
    <t>Changes in interest rates</t>
  </si>
  <si>
    <t xml:space="preserve">The hypothetical merger of CocaCola and Pepsi would be an example of which of the following?
</t>
  </si>
  <si>
    <t xml:space="preserve">Horizontal merger 
</t>
  </si>
  <si>
    <t xml:space="preserve">Vertical merger
</t>
  </si>
  <si>
    <t xml:space="preserve">Conglomerate merger
</t>
  </si>
  <si>
    <t>Partnership business</t>
  </si>
  <si>
    <t>4.2</t>
  </si>
  <si>
    <t>The current ratio of Teardrop Plc is 1.5:1. Which of the following is true?</t>
  </si>
  <si>
    <t>Current assets are higher than current liabilities.</t>
  </si>
  <si>
    <t>Current assets are lower than current liabilities.</t>
  </si>
  <si>
    <t>Current assets are equal to current liabilities.</t>
  </si>
  <si>
    <t>Current assets are lower than total liabilities.</t>
  </si>
  <si>
    <t xml:space="preserve">Which of the following refers to a process that uses microeconomic and macroeconomic factors to assess the intrinsic value of a security? </t>
  </si>
  <si>
    <t>Fundamental analysis</t>
  </si>
  <si>
    <t>Technical analysis</t>
  </si>
  <si>
    <t>Econometric analysis</t>
  </si>
  <si>
    <t>Budgeting</t>
  </si>
  <si>
    <t>Which of the following methods uses previous price changes to predict the future price movement of a stock?</t>
  </si>
  <si>
    <t>Which of the following refers to the expenses incurred as a result of the buying and selling of goods and services?</t>
  </si>
  <si>
    <t>Transaction costs</t>
  </si>
  <si>
    <t>Technical costs</t>
  </si>
  <si>
    <t xml:space="preserve">Market costs
</t>
  </si>
  <si>
    <t>Countries that are currently at the developing stage but do not yet meet the criteria of emerging markets are called…</t>
  </si>
  <si>
    <t>frontier markets.</t>
  </si>
  <si>
    <t>emergent markets.</t>
  </si>
  <si>
    <t>developed markets.</t>
  </si>
  <si>
    <t>potential markets.</t>
  </si>
  <si>
    <t>Which of the following ratios measures liquidity?</t>
  </si>
  <si>
    <t>Current ratio</t>
  </si>
  <si>
    <t>Capital Ratio</t>
  </si>
  <si>
    <t>Cost ratio</t>
  </si>
  <si>
    <t>Operating ratio</t>
  </si>
  <si>
    <t>Why is currency volatility important for investors?</t>
  </si>
  <si>
    <t>It helps investors understand which currencies are subject to high or low uncertainty.</t>
  </si>
  <si>
    <t>It helps investors understand which products are subject to high or low customer demand.</t>
  </si>
  <si>
    <t>It helps investors understand which companies have a high or low level of innovation.</t>
  </si>
  <si>
    <t>It helps investors understand which country has more stringent tax regulations.</t>
  </si>
  <si>
    <t>Which of the following refers to the risk that an investment may suffer lower returns as a result of changes in the political environment or political instability?</t>
  </si>
  <si>
    <t>Economic risk</t>
  </si>
  <si>
    <t>Cybersecurity risk</t>
  </si>
  <si>
    <t>Business risk</t>
  </si>
  <si>
    <t>Transaction risk</t>
  </si>
  <si>
    <t xml:space="preserve">What is the quick ratio of ABC company based on the following information from the company’s balance sheet for the year 2021? 
Cash = $2.5 million
Marketable securities = $5 million
Accounts receivable = $6.25 million
Current liabilities = $2.5 million
</t>
  </si>
  <si>
    <t xml:space="preserve">5.5 times
</t>
  </si>
  <si>
    <t xml:space="preserve">3 times
</t>
  </si>
  <si>
    <t xml:space="preserve">7 times
</t>
  </si>
  <si>
    <t>6.3 times</t>
  </si>
  <si>
    <t>0.75</t>
  </si>
  <si>
    <t>Rain Plc has a current ratio of 4.5:1 and a quick ratio of 3:1. If the inventory is 36,000, what is the current liabilities?</t>
  </si>
  <si>
    <t>What is the quick ratio for Aboca Plc based on the following information?        
Total assets = 15,000                                                                                                    
Current assets = 5,000                                                                                                    
Inventory = 2,000                                                                                                                    
Equity = 10,000</t>
  </si>
  <si>
    <t>-0.6</t>
  </si>
  <si>
    <t>What is the current ratio for Famco Plc based on the following information? 
Total assets = 20,000 
Current assets = 5,000 
Inventory = 5,000 
Equity = 10,000</t>
  </si>
  <si>
    <t>Geo Plc has a current ratio of 1.25:1. The company director aims to improve the current ratio to reach the industry benchmark of 2:1. The current liabilities are 50,000 which cannot be changed. What amount of current assets would fulfil the company director’s objective?</t>
  </si>
  <si>
    <t>What is current assets if the current ratio is 3:5 and current liabilities is 14,000?</t>
  </si>
  <si>
    <t>4.3</t>
  </si>
  <si>
    <t>Beta is used to monitor a company’s...</t>
  </si>
  <si>
    <t>volatility.</t>
  </si>
  <si>
    <t>solvency.</t>
  </si>
  <si>
    <t>creditworthiness.</t>
  </si>
  <si>
    <t>market demand.</t>
  </si>
  <si>
    <t>Current assets are expected to realize (in value) within…</t>
  </si>
  <si>
    <t>one year.</t>
  </si>
  <si>
    <t>two years.</t>
  </si>
  <si>
    <t>five years.</t>
  </si>
  <si>
    <t>six months.</t>
  </si>
  <si>
    <t xml:space="preserve">Which of the following is defined as the minimum rate of return a company needs to earn to generate value? </t>
  </si>
  <si>
    <t>Cost of capital</t>
  </si>
  <si>
    <t>Cost of sales</t>
  </si>
  <si>
    <t>Cost of operation</t>
  </si>
  <si>
    <t>Cost of investment</t>
  </si>
  <si>
    <t>Which of the following is not a significant issue when evaluating a foreign project?</t>
  </si>
  <si>
    <t>Operational risk</t>
  </si>
  <si>
    <t>Inflation</t>
  </si>
  <si>
    <t>Foreign exchange risk</t>
  </si>
  <si>
    <t>Blocked funds</t>
  </si>
  <si>
    <t>Which of the following statements about globalization is most accurate?</t>
  </si>
  <si>
    <t>Globalization reduces the cost of capital.</t>
  </si>
  <si>
    <t>Globalization increases the cost of capital.</t>
  </si>
  <si>
    <t>Globalization has no effect on the cost of capital.</t>
  </si>
  <si>
    <t>Globalization increases the risk premium.</t>
  </si>
  <si>
    <t>Globalization</t>
  </si>
  <si>
    <t>Socialization</t>
  </si>
  <si>
    <t>Capitalization</t>
  </si>
  <si>
    <t>Monatization</t>
  </si>
  <si>
    <t>5.1</t>
  </si>
  <si>
    <t>The main objective of liqudity planning is to…</t>
  </si>
  <si>
    <t>navigate unforeseeable circumstances.</t>
  </si>
  <si>
    <t>acquire non-current assets.</t>
  </si>
  <si>
    <t>manage human resources.</t>
  </si>
  <si>
    <t>convert long-term investments into non-current assets.</t>
  </si>
  <si>
    <t>The main purpose of a centralized cash management system is allowing the company to…</t>
  </si>
  <si>
    <t>transfer excess funds to where the cash shortage occurs.</t>
  </si>
  <si>
    <t>increase the parent company’s account balance.</t>
  </si>
  <si>
    <t>reduce uncertainty in the business.</t>
  </si>
  <si>
    <t>pay dividends to shareholders.</t>
  </si>
  <si>
    <t>Which statement is correct about a firm’s level of risk aversion?</t>
  </si>
  <si>
    <t>A firm’s level of risk aversion is an essential factor in short-term financing.</t>
  </si>
  <si>
    <t>A firm’s level of risk aversion is an essential factor in long-term financing.</t>
  </si>
  <si>
    <t>A firm’s level of risk aversion is an insignificant factor in short-term financing.</t>
  </si>
  <si>
    <t>A firm’s level of risk aversion is an insignificant factor in long-term financing.</t>
  </si>
  <si>
    <t xml:space="preserve">Which of the following is a key factor in selecting sources of financing? </t>
  </si>
  <si>
    <t xml:space="preserve">Exchange rates </t>
  </si>
  <si>
    <t>Deviations in project deadlines</t>
  </si>
  <si>
    <t>The board of directors</t>
  </si>
  <si>
    <t>Sales performance</t>
  </si>
  <si>
    <t xml:space="preserve">Evan borrowed €500 at an interest rate of 2% which should be repaid within 3 months. What is the compound annual rate? </t>
  </si>
  <si>
    <t>X gave a $20,000 loan to Y and Y provided a $10,000 loan to X. The maturity date of both loans falls on the same date and the payment currency is USD. How much should Y pay to X after maturity if the netting principle is applied?</t>
  </si>
  <si>
    <t>5.2</t>
  </si>
  <si>
    <t>Which of the following is a method that reduces pre-settlement credit risk?</t>
  </si>
  <si>
    <t xml:space="preserve">Close-out netting
</t>
  </si>
  <si>
    <t xml:space="preserve">Settlement netting
</t>
  </si>
  <si>
    <t xml:space="preserve">Netting by innovation
</t>
  </si>
  <si>
    <t>Multilateral netting</t>
  </si>
  <si>
    <t>Which of the following terms refers to the process firms apply to combine their financial obligations to reach a net amount?</t>
  </si>
  <si>
    <t xml:space="preserve">Discounting  </t>
  </si>
  <si>
    <t>Factoring</t>
  </si>
  <si>
    <t>Which of the following is a type of netting?</t>
  </si>
  <si>
    <t xml:space="preserve">Settlement netting </t>
  </si>
  <si>
    <t xml:space="preserve">Instrumental netting </t>
  </si>
  <si>
    <t xml:space="preserve">Restrictive netting </t>
  </si>
  <si>
    <t xml:space="preserve">Multilateral netting </t>
  </si>
  <si>
    <t>Which of the following is a cash flow optimization technique?</t>
  </si>
  <si>
    <t>Reducing currency conversion costs</t>
  </si>
  <si>
    <t>Reducing the cost of Netting</t>
  </si>
  <si>
    <t xml:space="preserve">Reducing costs through discounting </t>
  </si>
  <si>
    <t>Accelerating sales from global operations</t>
  </si>
  <si>
    <r>
      <t xml:space="preserve">Which of the following is </t>
    </r>
    <r>
      <rPr>
        <b/>
        <sz val="10"/>
        <color theme="1"/>
        <rFont val="Calibri"/>
        <family val="2"/>
        <scheme val="minor"/>
      </rPr>
      <t>not</t>
    </r>
    <r>
      <rPr>
        <sz val="10"/>
        <color theme="1"/>
        <rFont val="Calibri"/>
        <family val="2"/>
        <scheme val="minor"/>
      </rPr>
      <t xml:space="preserve"> one of the three main complications that arise when attempting to optimize cash flows?</t>
    </r>
  </si>
  <si>
    <t>Shareholder engagement</t>
  </si>
  <si>
    <t>Cash management approach</t>
  </si>
  <si>
    <t>Government restrictions</t>
  </si>
  <si>
    <t>Banking system limitations</t>
  </si>
  <si>
    <t>Which of the following is a challenge faced by an MNC regarding the stockpiling of inventory?</t>
  </si>
  <si>
    <t>Higher lead time</t>
  </si>
  <si>
    <t>Higher inventory costs</t>
  </si>
  <si>
    <t>Higher sales</t>
  </si>
  <si>
    <t>Higher personnel costs</t>
  </si>
  <si>
    <t>Which of the following events occurs first in a banker’s acceptance?</t>
  </si>
  <si>
    <t>An importer orders goods.</t>
  </si>
  <si>
    <t>An exporter sends goods.</t>
  </si>
  <si>
    <t>An exporter sends a time draft.</t>
  </si>
  <si>
    <t>An importer’s bank accepts a time draft.</t>
  </si>
  <si>
    <t>Identify key financing factors</t>
  </si>
  <si>
    <t>Dictate startegy to subsidiaries</t>
  </si>
  <si>
    <t>Determine transfer prices and strategies</t>
  </si>
  <si>
    <t>If the non-recourse fee is €50,000, the monthly factoring fee is €100,000, the face amount is €500,000 (payable in 60 days), what is the APR?</t>
  </si>
  <si>
    <t>Given the following information, what is the total amount of receivables? 
Accounts receivable face payment: €150,000
Non-recourse fee: €10,000
Monthly factoring fee: €50,000</t>
  </si>
  <si>
    <t>Ben lent £500 to Keith for 3 years at a rate of 2% annual compund interest. How much will Ben receive after 3 years?</t>
  </si>
  <si>
    <t>5.3</t>
  </si>
  <si>
    <t xml:space="preserve">In which of the following is the forfaiting method widely used?
</t>
  </si>
  <si>
    <t xml:space="preserve">Capital goods exports
</t>
  </si>
  <si>
    <t>Capital goods imports</t>
  </si>
  <si>
    <t xml:space="preserve">Domestic trade
</t>
  </si>
  <si>
    <t>Parent and subsidiary trade</t>
  </si>
  <si>
    <t>Which of the following is an instrument firms can use to make payments in international trade?</t>
  </si>
  <si>
    <t>Accounts receivable</t>
  </si>
  <si>
    <t>Accounts payable</t>
  </si>
  <si>
    <t>Premiums</t>
  </si>
  <si>
    <t>Bank overdraft</t>
  </si>
  <si>
    <t xml:space="preserve">Which of the following is a time draft or bill of exchange issued to a company that constitutes a guarantee from the bank? </t>
  </si>
  <si>
    <t>Which of the following entities normally offers factoring services?</t>
  </si>
  <si>
    <t>Specialized financial institutions</t>
  </si>
  <si>
    <t>Government offices</t>
  </si>
  <si>
    <t>Shareholders</t>
  </si>
  <si>
    <t>A trade agreement in which a domestic firm accepts corn as full payment for a sale of production equipment is an example of…</t>
  </si>
  <si>
    <t>netting.</t>
  </si>
  <si>
    <t>Which of the following is mainly used when a bank rejects a trade draft?</t>
  </si>
  <si>
    <t>Discounting</t>
  </si>
  <si>
    <t>An exporter can request a bank loan to cover the initial transaction expense in which of the following payment methods?</t>
  </si>
  <si>
    <t xml:space="preserve">The importer receives financing from the exporter until the importer or its bank settles the payment in which of the following payment methods? </t>
  </si>
  <si>
    <t>Letter of confirmation</t>
  </si>
  <si>
    <t>Letter of purchase</t>
  </si>
  <si>
    <t>How many parties are generally involved in a banker’s acceptance?</t>
  </si>
  <si>
    <t xml:space="preserve">Which of the following is a typical factor in international factoring? </t>
  </si>
  <si>
    <t>Export factor</t>
  </si>
  <si>
    <t>Enchange rate factor</t>
  </si>
  <si>
    <t>Income factor</t>
  </si>
  <si>
    <t>Expense factor</t>
  </si>
  <si>
    <t>Who is the beneficiary under a letter of credit (LC)?</t>
  </si>
  <si>
    <t>The exporter</t>
  </si>
  <si>
    <t>The LC opening bank</t>
  </si>
  <si>
    <t>The LC confirming bank</t>
  </si>
  <si>
    <t>The importer</t>
  </si>
  <si>
    <t>6.1</t>
  </si>
  <si>
    <t xml:space="preserve">A type of tax that is generally applicable to the passive income of corporations and individuals who earn revenue within the jurisdiction of a country is known as which of the following?
</t>
  </si>
  <si>
    <t xml:space="preserve">Withholding tax
</t>
  </si>
  <si>
    <t xml:space="preserve">Sales tax
</t>
  </si>
  <si>
    <t xml:space="preserve">Income tax
</t>
  </si>
  <si>
    <t>Value added tax</t>
  </si>
  <si>
    <t xml:space="preserve">A tax jurisdiction declares that all income within the country is taxable for any taxpayer regardless of nationality. What is the term for this type of tax?
</t>
  </si>
  <si>
    <t xml:space="preserve">Territorial tax
</t>
  </si>
  <si>
    <t xml:space="preserve">Corporate tax
</t>
  </si>
  <si>
    <t>Capital gain tax</t>
  </si>
  <si>
    <t xml:space="preserve">A foreign tax credit is considered to be which of the following?
</t>
  </si>
  <si>
    <t xml:space="preserve">Nonrefundable tax
</t>
  </si>
  <si>
    <t xml:space="preserve">Refundable tax
</t>
  </si>
  <si>
    <t xml:space="preserve">Excise tax
</t>
  </si>
  <si>
    <t>Payroll tax</t>
  </si>
  <si>
    <t xml:space="preserve">The principle of tax neutrality implies that the jurisdiction where it is established should not impose taxes on which of the following? </t>
  </si>
  <si>
    <t>Both income and capital gains</t>
  </si>
  <si>
    <t>Only income</t>
  </si>
  <si>
    <t>Only capital gains</t>
  </si>
  <si>
    <t>Inheritance</t>
  </si>
  <si>
    <t>The definition of tax neutrality covers...</t>
  </si>
  <si>
    <t>capital export neutrality.</t>
  </si>
  <si>
    <t>capital import neutrality.</t>
  </si>
  <si>
    <t>international neutrality.</t>
  </si>
  <si>
    <t>gold import neutrality.</t>
  </si>
  <si>
    <t>Under which of the following are all investors are subject to the same tax treatment regardless of where they reside?</t>
  </si>
  <si>
    <t>Capital import neutrality</t>
  </si>
  <si>
    <t>Capital export neutrality</t>
  </si>
  <si>
    <t>International neutrality</t>
  </si>
  <si>
    <t>Gold import neutrality</t>
  </si>
  <si>
    <t>Switzerland</t>
  </si>
  <si>
    <t>Guyana</t>
  </si>
  <si>
    <t>Bermuda</t>
  </si>
  <si>
    <t>Hungary</t>
  </si>
  <si>
    <t xml:space="preserve">Which of the following requires taxpayers in the same location to participate in the cost of operating the government according to the same rules? </t>
  </si>
  <si>
    <t>Tax equity</t>
  </si>
  <si>
    <t>Tax equality</t>
  </si>
  <si>
    <t>Tax enforcement</t>
  </si>
  <si>
    <t>Which of the following is an advantage of a tax haven?</t>
  </si>
  <si>
    <t>Reduces income tax</t>
  </si>
  <si>
    <t>Revenue</t>
  </si>
  <si>
    <t>Royalties</t>
  </si>
  <si>
    <t>Rent</t>
  </si>
  <si>
    <t>Which of the following is an advantage of a subsidiary over a branch?</t>
  </si>
  <si>
    <t>Low level of risk</t>
  </si>
  <si>
    <t>Lower complexity</t>
  </si>
  <si>
    <t>Simple legal process</t>
  </si>
  <si>
    <t>Simple financing process</t>
  </si>
  <si>
    <t>A plumber’s bill is €153 without VAT. The VAT rate is 30%. What is the total bill?</t>
  </si>
  <si>
    <t>Ammer paid €599 for an LED TV. The final receipt includes a 20% VAT. What is the price of the TV before VAT?</t>
  </si>
  <si>
    <t>A car costs €19,800 including VAT. VAT is charged at 20%, so €19,800 represents 120% of the price before VAT. What is the price before VAT?</t>
  </si>
  <si>
    <t>Compared to Denmark, the VAT rate in Germany is…</t>
  </si>
  <si>
    <t>6 percent lower.</t>
  </si>
  <si>
    <t>6 percent higher.</t>
  </si>
  <si>
    <t>2 percent lower.</t>
  </si>
  <si>
    <t>2 percent higher.</t>
  </si>
  <si>
    <t>A VAT account debit balance reported in the year-end trial balance would represent…</t>
  </si>
  <si>
    <t>the amount recoverable from the VAT department.</t>
  </si>
  <si>
    <t>the amount to be treated as an expense in the income statement.</t>
  </si>
  <si>
    <t>the amount payable to VAT department.</t>
  </si>
  <si>
    <t>the amount to be treated as income in the income statement.</t>
  </si>
  <si>
    <t>A company’s accounting records are formatted with a separate column to record VAT. This column reports a total of €85,000 in the sales column and 19% of that amount in the VAT column. What is the amount posted to the VAT account?</t>
  </si>
  <si>
    <t>€16,150 credit</t>
  </si>
  <si>
    <t>€16,150 debit</t>
  </si>
  <si>
    <t>€85,000 credit</t>
  </si>
  <si>
    <t>€68,850 debit</t>
  </si>
  <si>
    <t>6.2</t>
  </si>
  <si>
    <t>The Organization for Economic Cooperation and Development (OECD) proposal on transfer pricing focuses on which of the following?</t>
  </si>
  <si>
    <t xml:space="preserve">Decline in tax rates for domestic operations </t>
  </si>
  <si>
    <t>Decline in uncertainty for domestic operations</t>
  </si>
  <si>
    <t>Decline in corporate tax for multinational firms</t>
  </si>
  <si>
    <t>Decline in uncertainty for multinational firms</t>
  </si>
  <si>
    <t>Which one of the following is a key issue in transfer pricing?</t>
  </si>
  <si>
    <t xml:space="preserve">Compliance requirements </t>
  </si>
  <si>
    <t>Investment analysis</t>
  </si>
  <si>
    <t>Complete control</t>
  </si>
  <si>
    <t>Personnel development</t>
  </si>
  <si>
    <r>
      <t xml:space="preserve">If one segment of an enterprise claims a tax holiday, the purpose of transfer pricing is to ensure that the profit of this segment is </t>
    </r>
    <r>
      <rPr>
        <b/>
        <sz val="10"/>
        <color theme="1"/>
        <rFont val="Calibri"/>
        <family val="2"/>
        <scheme val="minor"/>
      </rPr>
      <t>not</t>
    </r>
    <r>
      <rPr>
        <sz val="10"/>
        <color theme="1"/>
        <rFont val="Calibri"/>
        <family val="2"/>
        <scheme val="minor"/>
      </rPr>
      <t>…</t>
    </r>
  </si>
  <si>
    <t>overstated.</t>
  </si>
  <si>
    <t>understated.</t>
  </si>
  <si>
    <t xml:space="preserve">withheld.
</t>
  </si>
  <si>
    <t>overdue.</t>
  </si>
  <si>
    <t>Which of the following is important in determining the related party transaction in arm’s length pricing?</t>
  </si>
  <si>
    <t>The agreed price of goods and services</t>
  </si>
  <si>
    <t>The price paid for goods and services</t>
  </si>
  <si>
    <t>The promise to provide goods and services</t>
  </si>
  <si>
    <t>The status of the two related parties</t>
  </si>
  <si>
    <t>As per transfer pricing provisions, an advance pricing agreement (APA) is valid for…</t>
  </si>
  <si>
    <t>the period specified in the APA but not exceeding 5 consecutive years.</t>
  </si>
  <si>
    <t>the period specified in the APA but not exceeding 10 consecutive years.</t>
  </si>
  <si>
    <t>the period specified in the APA but not exceeding 2 consecutive years.</t>
  </si>
  <si>
    <t>Xena Ltd. operates in country A, which has a tax rate of 30%. It intends to sell goods costing $1000 to a customer in country B for $1500. To save taxes, Xena Ltd. has incorporated a subsidiary in country Y, subsidiary C, where the tax rate is 10%, and sold the goods to C for $1250. C then sold the goods to the customer in country B for the agreed price of $1500. How much tax was paid in this case?</t>
  </si>
  <si>
    <t>RW: The calculation provided for this answer was (1500-1000)*30%=150. What is the purpose then of all the additional information provided in the question, about the sale to C for 1250 where the tax rate was 10%? If that had no effect on the tax paid by the company, what was the point?           Remarks: The additional information is to confuse students. Anyone without the proper knowledge will do the following mistake: (1500 - 1250) * 10% = 25 or (1500 - 1000)*10% = 50; (1500-1250)*30% = 75</t>
  </si>
  <si>
    <t>6.3</t>
  </si>
  <si>
    <t xml:space="preserve">The foreign exchange control authority of a country might apply limitations on the exchange of its currency with other currencies to further reduce the uncertainty in which of the following?
</t>
  </si>
  <si>
    <t xml:space="preserve">Foreign currency reserves
</t>
  </si>
  <si>
    <t xml:space="preserve">Inflation rate
</t>
  </si>
  <si>
    <t xml:space="preserve">Interest rate
</t>
  </si>
  <si>
    <t>Commercial bank liquidity</t>
  </si>
  <si>
    <t>Which of the following is an example of an indirect tax?</t>
  </si>
  <si>
    <t>Sales tax</t>
  </si>
  <si>
    <t>Pesonal income tax</t>
  </si>
  <si>
    <t>Corporate income tax</t>
  </si>
  <si>
    <t>Inheritance tax</t>
  </si>
  <si>
    <t>Which of the following is a type of tax in which a tax is levied on goods and services instead of profits and income?</t>
  </si>
  <si>
    <t>Indirect tax</t>
  </si>
  <si>
    <t>MC_191</t>
  </si>
  <si>
    <t>MC_192</t>
  </si>
  <si>
    <t>The final consumer</t>
  </si>
  <si>
    <t>The seller</t>
  </si>
  <si>
    <t>The supplier</t>
  </si>
  <si>
    <t>The distributor</t>
  </si>
  <si>
    <t>MC_073</t>
  </si>
  <si>
    <t>MC_074</t>
  </si>
  <si>
    <t>MC_075</t>
  </si>
  <si>
    <t>MC_076</t>
  </si>
  <si>
    <t>MC_077</t>
  </si>
  <si>
    <t>MC_078</t>
  </si>
  <si>
    <t>MC_079</t>
  </si>
  <si>
    <t>MC_080</t>
  </si>
  <si>
    <t>MC_081</t>
  </si>
  <si>
    <t>MC_082</t>
  </si>
  <si>
    <t>MC_083</t>
  </si>
  <si>
    <t>MC_084</t>
  </si>
  <si>
    <t>MC_085</t>
  </si>
  <si>
    <t>MC_086</t>
  </si>
  <si>
    <t>MC_087</t>
  </si>
  <si>
    <t>MC_088</t>
  </si>
  <si>
    <t>MC_089</t>
  </si>
  <si>
    <t>MC_090</t>
  </si>
  <si>
    <t>MC_091</t>
  </si>
  <si>
    <t>MC_092</t>
  </si>
  <si>
    <t>MC_093</t>
  </si>
  <si>
    <t>MC_094</t>
  </si>
  <si>
    <t>MC_095</t>
  </si>
  <si>
    <t>MC_096</t>
  </si>
  <si>
    <t>MC_097</t>
  </si>
  <si>
    <t>MC_098</t>
  </si>
  <si>
    <t>MC_099</t>
  </si>
  <si>
    <t>MC_100</t>
  </si>
  <si>
    <t>MC_101</t>
  </si>
  <si>
    <t>MC_102</t>
  </si>
  <si>
    <t>MC_103</t>
  </si>
  <si>
    <t>MC_104</t>
  </si>
  <si>
    <t>MC_105</t>
  </si>
  <si>
    <t>MC_106</t>
  </si>
  <si>
    <t>MC_107</t>
  </si>
  <si>
    <t>MC_108</t>
  </si>
  <si>
    <t>MC_109</t>
  </si>
  <si>
    <t>MC_110</t>
  </si>
  <si>
    <t>MC_111</t>
  </si>
  <si>
    <t>MC_112</t>
  </si>
  <si>
    <t>MC_113</t>
  </si>
  <si>
    <t>MC_114</t>
  </si>
  <si>
    <t>MC_115</t>
  </si>
  <si>
    <t>MC_116</t>
  </si>
  <si>
    <t>MC_117</t>
  </si>
  <si>
    <t>MC_118</t>
  </si>
  <si>
    <t>MC_119</t>
  </si>
  <si>
    <t>MC_120</t>
  </si>
  <si>
    <t>MC_121</t>
  </si>
  <si>
    <t>MC_122</t>
  </si>
  <si>
    <t>MC_123</t>
  </si>
  <si>
    <t>MC_124</t>
  </si>
  <si>
    <t>MC_125</t>
  </si>
  <si>
    <t>MC_126</t>
  </si>
  <si>
    <t>MC_127</t>
  </si>
  <si>
    <t>MC_128</t>
  </si>
  <si>
    <t>MC_129</t>
  </si>
  <si>
    <t>MC_130</t>
  </si>
  <si>
    <t>MC_131</t>
  </si>
  <si>
    <t>MC_132</t>
  </si>
  <si>
    <t>MC_133</t>
  </si>
  <si>
    <t>MC_134</t>
  </si>
  <si>
    <t>MC_135</t>
  </si>
  <si>
    <t>MC_136</t>
  </si>
  <si>
    <t>MC_137</t>
  </si>
  <si>
    <t>MC_138</t>
  </si>
  <si>
    <t>MC_139</t>
  </si>
  <si>
    <t>MC_140</t>
  </si>
  <si>
    <t>MC_141</t>
  </si>
  <si>
    <t>MC_142</t>
  </si>
  <si>
    <t>MC_143</t>
  </si>
  <si>
    <t>MC_144</t>
  </si>
  <si>
    <t>MC_145</t>
  </si>
  <si>
    <t>MC_146</t>
  </si>
  <si>
    <t>MC_147</t>
  </si>
  <si>
    <t>MC_148</t>
  </si>
  <si>
    <t>MC_149</t>
  </si>
  <si>
    <t>MC_150</t>
  </si>
  <si>
    <t>MC_151</t>
  </si>
  <si>
    <t>MC_152</t>
  </si>
  <si>
    <t>MC_153</t>
  </si>
  <si>
    <t>MC_154</t>
  </si>
  <si>
    <t>MC_155</t>
  </si>
  <si>
    <t>MC_156</t>
  </si>
  <si>
    <t>MC_157</t>
  </si>
  <si>
    <t>MC_158</t>
  </si>
  <si>
    <t>MC_159</t>
  </si>
  <si>
    <t>MC_160</t>
  </si>
  <si>
    <t>MC_161</t>
  </si>
  <si>
    <t>MC_162</t>
  </si>
  <si>
    <t>MC_163</t>
  </si>
  <si>
    <t>MC_164</t>
  </si>
  <si>
    <t>MC_165</t>
  </si>
  <si>
    <t>MC_166</t>
  </si>
  <si>
    <t>MC_167</t>
  </si>
  <si>
    <t>MC_168</t>
  </si>
  <si>
    <t>MC_169</t>
  </si>
  <si>
    <t>MC_170</t>
  </si>
  <si>
    <t>MC_171</t>
  </si>
  <si>
    <t>MC_172</t>
  </si>
  <si>
    <t>MC_173</t>
  </si>
  <si>
    <t>MC_174</t>
  </si>
  <si>
    <t>MC_175</t>
  </si>
  <si>
    <t>MC_176</t>
  </si>
  <si>
    <t>MC_177</t>
  </si>
  <si>
    <t>MC_178</t>
  </si>
  <si>
    <t>MC_179</t>
  </si>
  <si>
    <t>MC_180</t>
  </si>
  <si>
    <t>MC_181</t>
  </si>
  <si>
    <t>MC_182</t>
  </si>
  <si>
    <t>MC_183</t>
  </si>
  <si>
    <t>MC_184</t>
  </si>
  <si>
    <t>MC_185</t>
  </si>
  <si>
    <t>MC_186</t>
  </si>
  <si>
    <t>MC_187</t>
  </si>
  <si>
    <t>MC_188</t>
  </si>
  <si>
    <t>MC_189</t>
  </si>
  <si>
    <t>MC_190</t>
  </si>
  <si>
    <t>MC_193</t>
  </si>
  <si>
    <t>MC_194</t>
  </si>
  <si>
    <t>MC_195</t>
  </si>
  <si>
    <t>MC_196</t>
  </si>
  <si>
    <t>MC_197</t>
  </si>
  <si>
    <t>MC_198</t>
  </si>
  <si>
    <t>MC_199</t>
  </si>
  <si>
    <t>MC_200</t>
  </si>
  <si>
    <t>MC_201</t>
  </si>
  <si>
    <t>MC_202</t>
  </si>
  <si>
    <t>MC_203</t>
  </si>
  <si>
    <t>MC_204</t>
  </si>
  <si>
    <t>MC_205</t>
  </si>
  <si>
    <t>MC_206</t>
  </si>
  <si>
    <t>MC_207</t>
  </si>
  <si>
    <t>MC_208</t>
  </si>
  <si>
    <t>MC_209</t>
  </si>
  <si>
    <t>MC_210</t>
  </si>
  <si>
    <r>
      <t>Level of difficulty
leicht (easy)
mittel (middle)
schwer (hard)</t>
    </r>
    <r>
      <rPr>
        <sz val="10"/>
        <color rgb="FFFF0000"/>
        <rFont val="Calibri"/>
        <family val="2"/>
        <scheme val="minor"/>
      </rPr>
      <t xml:space="preserve">
</t>
    </r>
    <r>
      <rPr>
        <b/>
        <sz val="10"/>
        <color rgb="FFFF0000"/>
        <rFont val="Calibri"/>
        <family val="2"/>
        <scheme val="minor"/>
      </rPr>
      <t>Please use the German term!</t>
    </r>
  </si>
  <si>
    <t>Points</t>
  </si>
  <si>
    <t>Zeilen (automatisch)</t>
  </si>
  <si>
    <t>Sample solution</t>
  </si>
  <si>
    <t>offen_001</t>
  </si>
  <si>
    <t xml:space="preserve">Differentiate between capital budgeting and working capital management. </t>
  </si>
  <si>
    <t>offen_002</t>
  </si>
  <si>
    <t>Explain the important of dividend decision from a director's perspective.</t>
  </si>
  <si>
    <r>
      <t xml:space="preserve">Directors pay special attention to maximizing shareholder value when making dividend decisions </t>
    </r>
    <r>
      <rPr>
        <b/>
        <sz val="10"/>
        <color theme="1"/>
        <rFont val="Calibri"/>
        <family val="2"/>
        <scheme val="minor"/>
      </rPr>
      <t>(2 points)</t>
    </r>
    <r>
      <rPr>
        <sz val="10"/>
        <color theme="1"/>
        <rFont val="Calibri"/>
        <family val="2"/>
        <scheme val="minor"/>
      </rPr>
      <t xml:space="preserve">. Even during periods of crisis, directors will adapt their dividend strategies to satisfy their shareholders </t>
    </r>
    <r>
      <rPr>
        <b/>
        <sz val="10"/>
        <color theme="1"/>
        <rFont val="Calibri"/>
        <family val="2"/>
        <scheme val="minor"/>
      </rPr>
      <t>(1 point)</t>
    </r>
    <r>
      <rPr>
        <sz val="10"/>
        <color theme="1"/>
        <rFont val="Calibri"/>
        <family val="2"/>
        <scheme val="minor"/>
      </rPr>
      <t xml:space="preserve">. Directors are also responsible for deciding whether to retain earnings instead of distributing them among shareholders, knowing that shareholders prefer stable dividend policies and a predictable and steady dividend payout ratio </t>
    </r>
    <r>
      <rPr>
        <b/>
        <sz val="10"/>
        <color theme="1"/>
        <rFont val="Calibri"/>
        <family val="2"/>
        <scheme val="minor"/>
      </rPr>
      <t>(3 points)</t>
    </r>
    <r>
      <rPr>
        <sz val="10"/>
        <color theme="1"/>
        <rFont val="Calibri"/>
        <family val="2"/>
        <scheme val="minor"/>
      </rPr>
      <t>.</t>
    </r>
  </si>
  <si>
    <t>Mittel</t>
  </si>
  <si>
    <t>offen_031</t>
  </si>
  <si>
    <t>Schwer</t>
  </si>
  <si>
    <t>offen_061</t>
  </si>
  <si>
    <t>Explain profit maximization and wealth maximization of shareholders.</t>
  </si>
  <si>
    <t>offen_062</t>
  </si>
  <si>
    <t>offen_063</t>
  </si>
  <si>
    <t>offen_003</t>
  </si>
  <si>
    <t>offen_008</t>
  </si>
  <si>
    <t>Differentate between managed float and pegged exchange rate.</t>
  </si>
  <si>
    <r>
      <t xml:space="preserve">Managed float exchange rate: a floating exchange rate that is overseen by a government authority and potentially subject to intervention </t>
    </r>
    <r>
      <rPr>
        <b/>
        <sz val="10"/>
        <color theme="1"/>
        <rFont val="Calibri"/>
        <family val="2"/>
        <scheme val="minor"/>
      </rPr>
      <t>(3 points)</t>
    </r>
    <r>
      <rPr>
        <sz val="10"/>
        <color theme="1"/>
        <rFont val="Calibri"/>
        <family val="2"/>
        <scheme val="minor"/>
      </rPr>
      <t xml:space="preserve">. 
Pegged exchange rate: The value of one currency is tied to another currency or to a basket of foreign currencies </t>
    </r>
    <r>
      <rPr>
        <b/>
        <sz val="10"/>
        <color theme="1"/>
        <rFont val="Calibri"/>
        <family val="2"/>
        <scheme val="minor"/>
      </rPr>
      <t>(3 points)</t>
    </r>
    <r>
      <rPr>
        <sz val="10"/>
        <color theme="1"/>
        <rFont val="Calibri"/>
        <family val="2"/>
        <scheme val="minor"/>
      </rPr>
      <t>.</t>
    </r>
  </si>
  <si>
    <t>offen_009</t>
  </si>
  <si>
    <t>List the advantages and disadvantages of floating exchange rate.</t>
  </si>
  <si>
    <t xml:space="preserve">Advantages of a Floating Exchange Rate
• Auto-correction of surplus or deficit in the balance of payments
• Independent from foreign exchange reserves
• Helps with the optimal allocation of resources
Disadvantages of a Floating Exchange Rate
• Encourages speculation
• Increased likelihood of fluctuation
• Inflationary bias
</t>
  </si>
  <si>
    <t>RW: This is too much information for only 6 points. Easy and medium questions must be worth 6 points. Please clarify how the points should be awarded and either divide it into two separate questions or revise</t>
  </si>
  <si>
    <t>Revised</t>
  </si>
  <si>
    <t>offen_004</t>
  </si>
  <si>
    <t>offen_005</t>
  </si>
  <si>
    <t>List down the six main functions of international financial markets.</t>
  </si>
  <si>
    <r>
      <t xml:space="preserve">1. To facilitate various financial and non-financial relationships between traders.
2. To provide protection, reduce fraud, lower risk, and create transparency in financial transactions across borders.
3. To remove uncertainty and generate liquidity in the market.
4. To provide a secure and transparent transaction mechanism.
5. To regulate and monitor the financial system by overseeing legal aspects, money supply, compliance, etc.
6. To provide accurate data and information to individuals and businesses.
</t>
    </r>
    <r>
      <rPr>
        <b/>
        <sz val="10"/>
        <color rgb="FF000000"/>
        <rFont val="Calibri"/>
        <family val="2"/>
        <scheme val="minor"/>
      </rPr>
      <t>(1 point for each function.)</t>
    </r>
  </si>
  <si>
    <t>offen_067</t>
  </si>
  <si>
    <t>offen_013</t>
  </si>
  <si>
    <t xml:space="preserve">Explain the process of technical analysis in international financial management. </t>
  </si>
  <si>
    <r>
      <t xml:space="preserve">Technical analysis is a trading discipline used to evaluate investments and trading activity trends </t>
    </r>
    <r>
      <rPr>
        <b/>
        <sz val="10"/>
        <color theme="1"/>
        <rFont val="Calibri"/>
        <family val="2"/>
        <scheme val="minor"/>
      </rPr>
      <t>(2 points)</t>
    </r>
    <r>
      <rPr>
        <sz val="10"/>
        <color theme="1"/>
        <rFont val="Calibri"/>
        <family val="2"/>
        <scheme val="minor"/>
      </rPr>
      <t xml:space="preserve">, and to identify trading opportunities on the basis of statistical information on volume and price movement </t>
    </r>
    <r>
      <rPr>
        <b/>
        <sz val="10"/>
        <color theme="1"/>
        <rFont val="Calibri"/>
        <family val="2"/>
        <scheme val="minor"/>
      </rPr>
      <t>(2 points)</t>
    </r>
    <r>
      <rPr>
        <sz val="10"/>
        <color theme="1"/>
        <rFont val="Calibri"/>
        <family val="2"/>
        <scheme val="minor"/>
      </rPr>
      <t xml:space="preserve">. This method takes information on previous price changes to predict the future price movement of a stock. </t>
    </r>
    <r>
      <rPr>
        <b/>
        <sz val="10"/>
        <color theme="1"/>
        <rFont val="Calibri"/>
        <family val="2"/>
        <scheme val="minor"/>
      </rPr>
      <t>(2 points)</t>
    </r>
  </si>
  <si>
    <t>offen_069</t>
  </si>
  <si>
    <t>Describe three structures of multinational companies, and give one example of each type.</t>
  </si>
  <si>
    <r>
      <t>1. Centralized model
A company establishes its executive headquarters in the home country, while other units, such as production and manufacturing plants, are located in other countries</t>
    </r>
    <r>
      <rPr>
        <b/>
        <sz val="10"/>
        <color theme="1"/>
        <rFont val="Calibri"/>
        <family val="2"/>
        <scheme val="minor"/>
      </rPr>
      <t xml:space="preserve"> (3 points).</t>
    </r>
    <r>
      <rPr>
        <sz val="10"/>
        <color theme="1"/>
        <rFont val="Calibri"/>
        <family val="2"/>
        <scheme val="minor"/>
      </rPr>
      <t xml:space="preserve"> The centralized model has lower production costs because it avoids import and tariffs quotas </t>
    </r>
    <r>
      <rPr>
        <b/>
        <sz val="10"/>
        <color theme="1"/>
        <rFont val="Calibri"/>
        <family val="2"/>
        <scheme val="minor"/>
      </rPr>
      <t>(3 points</t>
    </r>
    <r>
      <rPr>
        <sz val="10"/>
        <color theme="1"/>
        <rFont val="Calibri"/>
        <family val="2"/>
        <scheme val="minor"/>
      </rPr>
      <t xml:space="preserve">). Examples of this type of MNC include Apple and Procter &amp; Gamble </t>
    </r>
    <r>
      <rPr>
        <b/>
        <sz val="10"/>
        <color theme="1"/>
        <rFont val="Calibri"/>
        <family val="2"/>
        <scheme val="minor"/>
      </rPr>
      <t>(1 point).</t>
    </r>
    <r>
      <rPr>
        <sz val="10"/>
        <color theme="1"/>
        <rFont val="Calibri"/>
        <family val="2"/>
        <scheme val="minor"/>
      </rPr>
      <t xml:space="preserve">
2. Decentralized model
The MNC keeps its headquarters in the home country while multiple offices or subsidiaries in other countries are managed with their own management structure </t>
    </r>
    <r>
      <rPr>
        <b/>
        <sz val="10"/>
        <color theme="1"/>
        <rFont val="Calibri"/>
        <family val="2"/>
        <scheme val="minor"/>
      </rPr>
      <t>(2 points)</t>
    </r>
    <r>
      <rPr>
        <sz val="10"/>
        <color theme="1"/>
        <rFont val="Calibri"/>
        <family val="2"/>
        <scheme val="minor"/>
      </rPr>
      <t xml:space="preserve">. This allows each regional office to operate as an independent entity within its local market and respond to opportunities without intervention by the central headquarters </t>
    </r>
    <r>
      <rPr>
        <b/>
        <sz val="10"/>
        <color theme="1"/>
        <rFont val="Calibri"/>
        <family val="2"/>
        <scheme val="minor"/>
      </rPr>
      <t>(2 points)</t>
    </r>
    <r>
      <rPr>
        <sz val="10"/>
        <color theme="1"/>
        <rFont val="Calibri"/>
        <family val="2"/>
        <scheme val="minor"/>
      </rPr>
      <t xml:space="preserve">. Examples of this type of MNC include Johnson &amp; Johnson and Hilton </t>
    </r>
    <r>
      <rPr>
        <b/>
        <sz val="10"/>
        <color theme="1"/>
        <rFont val="Calibri"/>
        <family val="2"/>
        <scheme val="minor"/>
      </rPr>
      <t>(1 point)</t>
    </r>
    <r>
      <rPr>
        <sz val="10"/>
        <color theme="1"/>
        <rFont val="Calibri"/>
        <family val="2"/>
        <scheme val="minor"/>
      </rPr>
      <t>.
3. Transnational model
The parent company office is located in the home country, while its subsidiaries operate in different countries (</t>
    </r>
    <r>
      <rPr>
        <b/>
        <sz val="10"/>
        <color theme="1"/>
        <rFont val="Calibri"/>
        <family val="2"/>
        <scheme val="minor"/>
      </rPr>
      <t>3 points</t>
    </r>
    <r>
      <rPr>
        <sz val="10"/>
        <color theme="1"/>
        <rFont val="Calibri"/>
        <family val="2"/>
        <scheme val="minor"/>
      </rPr>
      <t xml:space="preserve">). The multinational model provides more autonomy to affiliates and subsidiaries in their operations, so they generally do not consider any country as their definitive home base or headquarters </t>
    </r>
    <r>
      <rPr>
        <b/>
        <sz val="10"/>
        <color theme="1"/>
        <rFont val="Calibri"/>
        <family val="2"/>
        <scheme val="minor"/>
      </rPr>
      <t>(2 points)</t>
    </r>
    <r>
      <rPr>
        <sz val="10"/>
        <color theme="1"/>
        <rFont val="Calibri"/>
        <family val="2"/>
        <scheme val="minor"/>
      </rPr>
      <t xml:space="preserve">. A well-known example of a transnational company is Nestlé </t>
    </r>
    <r>
      <rPr>
        <b/>
        <sz val="10"/>
        <color theme="1"/>
        <rFont val="Calibri"/>
        <family val="2"/>
        <scheme val="minor"/>
      </rPr>
      <t>(1 point)</t>
    </r>
    <r>
      <rPr>
        <sz val="10"/>
        <color theme="1"/>
        <rFont val="Calibri"/>
        <family val="2"/>
        <scheme val="minor"/>
      </rPr>
      <t xml:space="preserve">. </t>
    </r>
  </si>
  <si>
    <t>offen_015</t>
  </si>
  <si>
    <t>List the main issues faced by an MNC when evaluating foreign projects.</t>
  </si>
  <si>
    <t xml:space="preserve">• Foreign exchange risk
• Restrictions on transfers of funds or profits
• Tax issues
• Parent and project cash flows
• Financing arrangements
• Inflation
• Blocked funds
• Risk management through cash flows and discount rates
• Uncertainty regarding a project’s salvage value
• Inflation
• Political instability
</t>
  </si>
  <si>
    <t>offen_016</t>
  </si>
  <si>
    <t>List three steps a firm can take to reach its financial goals during a financial crisis.</t>
  </si>
  <si>
    <r>
      <t xml:space="preserve">• Develop a special plan for liquidity management based on the opinion of cross-functional experts.
• Collect information from reliable sources.
• Analyse data that could become vital for liquidity management decisions.
• Develop several scenarios to better predict liquidity constraints that might arise due to the crisis.
• Implement plans to deal with the adverse impact of the crisis on the liquidity position of the firm.
</t>
    </r>
    <r>
      <rPr>
        <b/>
        <sz val="10"/>
        <color theme="1"/>
        <rFont val="Calibri"/>
        <family val="2"/>
        <scheme val="minor"/>
      </rPr>
      <t>(2 points for each step)</t>
    </r>
  </si>
  <si>
    <t>offen_017</t>
  </si>
  <si>
    <t>What is netting? Explain different types of netting.</t>
  </si>
  <si>
    <t xml:space="preserve">• Close-Out Netting - mainly occurs in the event of a default.
• Settlement Netting - helps the party avoid facing a penalty on the delayed payment.
• Netting by Novation - nullifies and abandons an existing obligation by replacing it with a new one.
• Multilateral Netting – occurs between two parties and can lower administrative and currency conversion costs. 
</t>
  </si>
  <si>
    <t>offen_070</t>
  </si>
  <si>
    <t>offen_019</t>
  </si>
  <si>
    <t>Describe the process of factoring.</t>
  </si>
  <si>
    <r>
      <t xml:space="preserve">In order to counter the risk that the importer may not pay or might default, the exporter can opt to sell its accounts receivable to a third party </t>
    </r>
    <r>
      <rPr>
        <b/>
        <sz val="10"/>
        <color theme="1"/>
        <rFont val="Calibri"/>
        <family val="2"/>
        <scheme val="minor"/>
      </rPr>
      <t>(3 points)</t>
    </r>
    <r>
      <rPr>
        <sz val="10"/>
        <color theme="1"/>
        <rFont val="Calibri"/>
        <family val="2"/>
        <scheme val="minor"/>
      </rPr>
      <t xml:space="preserve">. The factor (third party) assumes responsibility for the risk and collects payment from the importer in return for a processing fee and a discount on the purchase of the accounts receivable. </t>
    </r>
    <r>
      <rPr>
        <b/>
        <sz val="10"/>
        <color theme="1"/>
        <rFont val="Calibri"/>
        <family val="2"/>
        <scheme val="minor"/>
      </rPr>
      <t>(3 points)</t>
    </r>
  </si>
  <si>
    <t>offen_020</t>
  </si>
  <si>
    <t>Discuss the purpose of discounting.</t>
  </si>
  <si>
    <t xml:space="preserve">Discounting is mainly used when a bank rejects a trade draft. In this scenario, an exporter may opt to use discounting and have cash replace the trade draft.  The exporter provides a draft to the financial institution or bank and the exporter receives the amount (face value) of the draft. This method does not involve any commissions or interest. However, the exporter pays a minimum amount of interest to safeguard against political and commercial risks. </t>
  </si>
  <si>
    <t>RW: I'm not sure our exams department will accept this, as part of the answer is the same as the previous question. Please revise</t>
  </si>
  <si>
    <t>offen_006</t>
  </si>
  <si>
    <t>offen_071</t>
  </si>
  <si>
    <t>offen_007</t>
  </si>
  <si>
    <t>List the three main features of a balance of payment account.</t>
  </si>
  <si>
    <r>
      <t xml:space="preserve">1. Economic transactions with the rest of the world are recorded as either debits or credits </t>
    </r>
    <r>
      <rPr>
        <b/>
        <sz val="10"/>
        <color theme="1"/>
        <rFont val="Calibri"/>
        <family val="2"/>
        <scheme val="minor"/>
      </rPr>
      <t>(2 points</t>
    </r>
    <r>
      <rPr>
        <sz val="10"/>
        <color theme="1"/>
        <rFont val="Calibri"/>
        <family val="2"/>
        <scheme val="minor"/>
      </rPr>
      <t xml:space="preserve">).
2. Double-entry accounting standards: all international transactions are recorded as debit and credit entries of equal size </t>
    </r>
    <r>
      <rPr>
        <b/>
        <sz val="10"/>
        <color theme="1"/>
        <rFont val="Calibri"/>
        <family val="2"/>
        <scheme val="minor"/>
      </rPr>
      <t>(2 points)</t>
    </r>
    <r>
      <rPr>
        <sz val="10"/>
        <color theme="1"/>
        <rFont val="Calibri"/>
        <family val="2"/>
        <scheme val="minor"/>
      </rPr>
      <t xml:space="preserve">.
3. A systematic record of the transactions carried out between the residents of one country and the rest of the world </t>
    </r>
    <r>
      <rPr>
        <b/>
        <sz val="10"/>
        <color theme="1"/>
        <rFont val="Calibri"/>
        <family val="2"/>
        <scheme val="minor"/>
      </rPr>
      <t>(2 points)</t>
    </r>
    <r>
      <rPr>
        <sz val="10"/>
        <color theme="1"/>
        <rFont val="Calibri"/>
        <family val="2"/>
        <scheme val="minor"/>
      </rPr>
      <t xml:space="preserve">.
</t>
    </r>
  </si>
  <si>
    <t>offen_024</t>
  </si>
  <si>
    <t>offen_025</t>
  </si>
  <si>
    <t>offen_036</t>
  </si>
  <si>
    <r>
      <t xml:space="preserve">1.	Floating exchange rate is an exchange rate regime in which the foreign exchange markets determine the price of a currency in relation to other currencies </t>
    </r>
    <r>
      <rPr>
        <b/>
        <sz val="10"/>
        <color theme="1"/>
        <rFont val="Calibri"/>
        <family val="2"/>
        <scheme val="minor"/>
      </rPr>
      <t>(3 points</t>
    </r>
    <r>
      <rPr>
        <sz val="10"/>
        <color theme="1"/>
        <rFont val="Calibri"/>
        <family val="2"/>
        <scheme val="minor"/>
      </rPr>
      <t xml:space="preserve">). .
2.	Fixed exchange rate is an exchange rate regime in which the central bank or government ties a nation’s currency to another country’s currency. Sometimes, it is also connected with the gold prices  </t>
    </r>
    <r>
      <rPr>
        <b/>
        <sz val="10"/>
        <color theme="1"/>
        <rFont val="Calibri"/>
        <family val="2"/>
        <scheme val="minor"/>
      </rPr>
      <t>(3 points</t>
    </r>
    <r>
      <rPr>
        <sz val="10"/>
        <color theme="1"/>
        <rFont val="Calibri"/>
        <family val="2"/>
        <scheme val="minor"/>
      </rPr>
      <t xml:space="preserve">).
</t>
    </r>
  </si>
  <si>
    <t>offen_073</t>
  </si>
  <si>
    <t>offen_099</t>
  </si>
  <si>
    <t>offen_100</t>
  </si>
  <si>
    <t xml:space="preserve">Aragon Plc is an UK-based manufacturer of cheese. At present, the company only sells to a local distributer. However, due to its recent success, the CEO is planning to expand operations to the Netherlands. The board has approved €100,000 for this expansion. HFEC bank has offered €100,000 in exchange for £87,000. The interest rates in the UK and the Netherlands are 4 and 8 percent, respectively. Using these figures, calculate:
1. The exchange rate.                                                                                                              
2. The one-year forward exchange rate using the IRP principle.                                    
3. The percentage change in the exchange rate using the international Fisher effect principle.
Show all steps in your calculations.
</t>
  </si>
  <si>
    <r>
      <t xml:space="preserve">1. Exchange rate = (value in foreign currency)/(value in domestic currency) </t>
    </r>
    <r>
      <rPr>
        <b/>
        <sz val="10"/>
        <color theme="1"/>
        <rFont val="Calibri"/>
        <family val="2"/>
        <scheme val="minor"/>
      </rPr>
      <t>(3 points)</t>
    </r>
    <r>
      <rPr>
        <sz val="10"/>
        <color theme="1"/>
        <rFont val="Calibri"/>
        <family val="2"/>
        <scheme val="minor"/>
      </rPr>
      <t xml:space="preserve"> =100,000/87,000 = 1.149 </t>
    </r>
    <r>
      <rPr>
        <b/>
        <sz val="10"/>
        <color theme="1"/>
        <rFont val="Calibri"/>
        <family val="2"/>
        <scheme val="minor"/>
      </rPr>
      <t>(3 points)</t>
    </r>
    <r>
      <rPr>
        <sz val="10"/>
        <color theme="1"/>
        <rFont val="Calibri"/>
        <family val="2"/>
        <scheme val="minor"/>
      </rPr>
      <t xml:space="preserve">                                                                                                              
2. The one-year forward exchange rate f = S × (1+r_f)/(1+r_h ) </t>
    </r>
    <r>
      <rPr>
        <b/>
        <sz val="10"/>
        <color theme="1"/>
        <rFont val="Calibri"/>
        <family val="2"/>
        <scheme val="minor"/>
      </rPr>
      <t>(3 points)</t>
    </r>
    <r>
      <rPr>
        <sz val="10"/>
        <color theme="1"/>
        <rFont val="Calibri"/>
        <family val="2"/>
        <scheme val="minor"/>
      </rPr>
      <t xml:space="preserve"> = 1.149 × (1+0.08)/(1+0.04) = 1.193 </t>
    </r>
    <r>
      <rPr>
        <b/>
        <sz val="10"/>
        <color theme="1"/>
        <rFont val="Calibri"/>
        <family val="2"/>
        <scheme val="minor"/>
      </rPr>
      <t>(3 points)</t>
    </r>
    <r>
      <rPr>
        <sz val="10"/>
        <color theme="1"/>
        <rFont val="Calibri"/>
        <family val="2"/>
        <scheme val="minor"/>
      </rPr>
      <t xml:space="preserve">                                                                                                   
3. The percent change in the exchange rate E = (1+r_h)/(1+r_f ) - 1 </t>
    </r>
    <r>
      <rPr>
        <b/>
        <sz val="10"/>
        <color theme="1"/>
        <rFont val="Calibri"/>
        <family val="2"/>
        <scheme val="minor"/>
      </rPr>
      <t xml:space="preserve">(3 points) </t>
    </r>
    <r>
      <rPr>
        <sz val="10"/>
        <color theme="1"/>
        <rFont val="Calibri"/>
        <family val="2"/>
        <scheme val="minor"/>
      </rPr>
      <t xml:space="preserve">= (1.04/1.08)-1 = -0.037 or -3.703% </t>
    </r>
    <r>
      <rPr>
        <b/>
        <sz val="10"/>
        <color theme="1"/>
        <rFont val="Calibri"/>
        <family val="2"/>
        <scheme val="minor"/>
      </rPr>
      <t>(3 points)</t>
    </r>
    <r>
      <rPr>
        <sz val="10"/>
        <color theme="1"/>
        <rFont val="Calibri"/>
        <family val="2"/>
        <scheme val="minor"/>
      </rPr>
      <t xml:space="preserve"> </t>
    </r>
  </si>
  <si>
    <t>offen_101</t>
  </si>
  <si>
    <t>offen_103</t>
  </si>
  <si>
    <t>offen_032</t>
  </si>
  <si>
    <t>Describe what is meant by a joint venture and provide an example.</t>
  </si>
  <si>
    <r>
      <t xml:space="preserve">A joint venture entails a commitment between two or more parties to contribute equity in order to launch a new business or entity </t>
    </r>
    <r>
      <rPr>
        <b/>
        <sz val="10"/>
        <color theme="1"/>
        <rFont val="Calibri"/>
        <family val="2"/>
        <scheme val="minor"/>
      </rPr>
      <t>(2 points)</t>
    </r>
    <r>
      <rPr>
        <sz val="10"/>
        <color theme="1"/>
        <rFont val="Calibri"/>
        <family val="2"/>
        <scheme val="minor"/>
      </rPr>
      <t xml:space="preserve">. In joint ventures, parties share assets, revenues, and expenses by exercising control over the new business </t>
    </r>
    <r>
      <rPr>
        <b/>
        <sz val="10"/>
        <color theme="1"/>
        <rFont val="Calibri"/>
        <family val="2"/>
        <scheme val="minor"/>
      </rPr>
      <t>(2 points)</t>
    </r>
    <r>
      <rPr>
        <sz val="10"/>
        <color theme="1"/>
        <rFont val="Calibri"/>
        <family val="2"/>
        <scheme val="minor"/>
      </rPr>
      <t xml:space="preserve">. 
Example: General Mills and Nestle formed a new joint venture, Cereal Partners Worldwide (CPW), which allowed General Mills to boost sales of cereals through Nestle's global distribution network </t>
    </r>
    <r>
      <rPr>
        <b/>
        <sz val="10"/>
        <color theme="1"/>
        <rFont val="Calibri"/>
        <family val="2"/>
        <scheme val="minor"/>
      </rPr>
      <t>(2 points).</t>
    </r>
  </si>
  <si>
    <t>offen_033</t>
  </si>
  <si>
    <t>Explain how licensing works and provide an example.</t>
  </si>
  <si>
    <r>
      <t xml:space="preserve">Licensing involves two parties: (1) the licensor (the firm that grants a license) and (2) the licensee (the firm that receives the license) </t>
    </r>
    <r>
      <rPr>
        <b/>
        <sz val="10"/>
        <color theme="1"/>
        <rFont val="Calibri"/>
        <family val="2"/>
        <scheme val="minor"/>
      </rPr>
      <t>(2 points)</t>
    </r>
    <r>
      <rPr>
        <sz val="10"/>
        <color theme="1"/>
        <rFont val="Calibri"/>
        <family val="2"/>
        <scheme val="minor"/>
      </rPr>
      <t xml:space="preserve">. The licensor agrees to provide its brand, technology, trade name, patent, copyright, or trademarks in return for monetary (license fee) or non-monetary considerations </t>
    </r>
    <r>
      <rPr>
        <b/>
        <sz val="10"/>
        <color theme="1"/>
        <rFont val="Calibri"/>
        <family val="2"/>
        <scheme val="minor"/>
      </rPr>
      <t>(2 points)</t>
    </r>
    <r>
      <rPr>
        <sz val="10"/>
        <color theme="1"/>
        <rFont val="Calibri"/>
        <family val="2"/>
        <scheme val="minor"/>
      </rPr>
      <t xml:space="preserve">.               
Example: a software firm allows an overseas partner to use their software and technology in exchange for a fee </t>
    </r>
    <r>
      <rPr>
        <b/>
        <sz val="10"/>
        <color theme="1"/>
        <rFont val="Calibri"/>
        <family val="2"/>
        <scheme val="minor"/>
      </rPr>
      <t>(2 points)</t>
    </r>
    <r>
      <rPr>
        <sz val="10"/>
        <color theme="1"/>
        <rFont val="Calibri"/>
        <family val="2"/>
        <scheme val="minor"/>
      </rPr>
      <t>.</t>
    </r>
  </si>
  <si>
    <t>offen_034</t>
  </si>
  <si>
    <t>Differentiate between domestic and International finance</t>
  </si>
  <si>
    <t xml:space="preserve">
Differences 
Domestic Finance                                                                   International Finance 
Negligible exchange rate exposure                           Exchange rate is highly relevant 
Expose to local economic challenges                       Expose to both local and international economic challenges 
Expose to the local tax and legal system                 Expose to both the local and international tax and legal system 
Stakeholders with similar languages, cultures etc. Stakeholders with different languages, cultures etc. 
Forwards, swaps, options and futures of negligible relevance  Forwards, swaps, options, and futures relevant 
Separate books and accounts not required            Accounting in line with standards such as IFRS, GAAP and IAS 
Limited options in terms of capital management    Multiple options available for capital management 
</t>
  </si>
  <si>
    <t>RW: Please provide the answer here. It is not possible for the students to create a table. They can only type in an answer using the keys available on a standard keyboard</t>
  </si>
  <si>
    <t>offen_035</t>
  </si>
  <si>
    <t>What are the underlying aims and objectives of international financial management?</t>
  </si>
  <si>
    <t xml:space="preserve">The following list explores the underlying aims and objectives of international financial management:
• Protecting a company from solvency and liquidity issues
• Increasing revenue 
• Maximizing shareholder wealth
• Ensuring effective fund management
• Reducing exchange rate risk
• Managing legal and tax matters
• Making effective decisions on the optimal supply of funds/capital
</t>
  </si>
  <si>
    <t>offen_104</t>
  </si>
  <si>
    <t>offen_037</t>
  </si>
  <si>
    <t>List and define the three components of the balance of payments.</t>
  </si>
  <si>
    <r>
      <t xml:space="preserve">1. Current account: reports the flow of funds between countries as a result of their imports and exports of goods and services. It includes all funds spent or received for raw materials, finished goods, tourism, etc. </t>
    </r>
    <r>
      <rPr>
        <b/>
        <sz val="10"/>
        <color theme="1"/>
        <rFont val="Calibri"/>
        <family val="2"/>
        <scheme val="minor"/>
      </rPr>
      <t>(2 points).</t>
    </r>
    <r>
      <rPr>
        <sz val="10"/>
        <color theme="1"/>
        <rFont val="Calibri"/>
        <family val="2"/>
        <scheme val="minor"/>
      </rPr>
      <t xml:space="preserve">
2. Capital account: monitors the flow of international capital transactions. It maintains a record of the purchase and disposal of various non-financial assets like minerals, energy reserves, land, etc. </t>
    </r>
    <r>
      <rPr>
        <b/>
        <sz val="10"/>
        <color theme="1"/>
        <rFont val="Calibri"/>
        <family val="2"/>
        <scheme val="minor"/>
      </rPr>
      <t>(2 points).</t>
    </r>
    <r>
      <rPr>
        <sz val="10"/>
        <color theme="1"/>
        <rFont val="Calibri"/>
        <family val="2"/>
        <scheme val="minor"/>
      </rPr>
      <t xml:space="preserve">
3. Financial account: shows the flow of funds in relation to stocks, real estate, and other investments. It also includes government assets, such as special drawing rights and gold reserves, and assets and foreign investments held by nationals abroad </t>
    </r>
    <r>
      <rPr>
        <b/>
        <sz val="10"/>
        <color theme="1"/>
        <rFont val="Calibri"/>
        <family val="2"/>
        <scheme val="minor"/>
      </rPr>
      <t>(2 points)</t>
    </r>
    <r>
      <rPr>
        <sz val="10"/>
        <color theme="1"/>
        <rFont val="Calibri"/>
        <family val="2"/>
        <scheme val="minor"/>
      </rPr>
      <t xml:space="preserve">.
</t>
    </r>
  </si>
  <si>
    <t>offen_038</t>
  </si>
  <si>
    <t>offen_039</t>
  </si>
  <si>
    <t>Differentite between credit risk and liquidity risk.</t>
  </si>
  <si>
    <r>
      <t xml:space="preserve">Credit risk refers to the potential monetary losses that will be incurred if a borrower fails to meet its financial obligations. It primarily applies to loans and occurs when the borrower defaults. </t>
    </r>
    <r>
      <rPr>
        <b/>
        <sz val="10"/>
        <color theme="1"/>
        <rFont val="Calibri"/>
        <family val="2"/>
        <scheme val="minor"/>
      </rPr>
      <t>(3 points)</t>
    </r>
    <r>
      <rPr>
        <sz val="10"/>
        <color theme="1"/>
        <rFont val="Calibri"/>
        <family val="2"/>
        <scheme val="minor"/>
      </rPr>
      <t xml:space="preserve"> 
.                                                                                                                                               
Liquidity risk is an assessment of the extent to which an individual or company will be able to repay its financial liabilities without suffering any severe losses or going into insolvency. An individual or company is subject to liquidity risk if it is unable to pay back its short-term financial liabilities. </t>
    </r>
    <r>
      <rPr>
        <b/>
        <sz val="10"/>
        <color theme="1"/>
        <rFont val="Calibri"/>
        <family val="2"/>
        <scheme val="minor"/>
      </rPr>
      <t>(3 points)</t>
    </r>
  </si>
  <si>
    <t>offen_040</t>
  </si>
  <si>
    <t>offen_010</t>
  </si>
  <si>
    <t>offen_075</t>
  </si>
  <si>
    <t>offen_043</t>
  </si>
  <si>
    <t>Breifly explain three transfer pricing methods.</t>
  </si>
  <si>
    <t xml:space="preserve">Comparable Uncontrolled Price (CUP) Method
This method provides guidelines for tax administrations and MNCs with regards to ascertaining arm’s length prices for controlled transactions. 
Resale Price Method
An approach whereby two parties, an associated enterprise and third party, enter into a transaction. The product purchased by the associated enterprise is resold to the third party. 
Cost-plus Method
This method is used to determine the price of goods and services by adding a specific percentage of fixed markup to the cost required to produce one unit of a product where the fixed markup is based on the markups earned by the entity in comparable uncontrolled transactions.
</t>
  </si>
  <si>
    <t>RW: Again here, this is a lot of material for only 6 points. Please either condense the answer or divide into multiple questions.</t>
  </si>
  <si>
    <t>Revised; answer reduced</t>
  </si>
  <si>
    <t>offen_102</t>
  </si>
  <si>
    <t>offen_026</t>
  </si>
  <si>
    <t>offen_046</t>
  </si>
  <si>
    <t xml:space="preserve">Explain greenfield investment with example. </t>
  </si>
  <si>
    <t xml:space="preserve">A greenfield investment is a form of foreign direct investment in which a parent company sets up subsidiaries in a different country and builds its operations from the ground up. This often involves constructing offices, plants, and factories from scratch.
Greenfield Example
Mexico has long been viewed as an attractive location for greenfield investments due to low labor and manufacturing costs. In 2015, Toyota Motor Corporation announced the launch of a new manufacturing plant constructed as part of a greenfield investment in Mexico costing a total of $1 billion. The plant opened in 2019 and produces 200,000 units annually, creating approximately 3,000 new jobs (Toyota Report on Investment in Competitive Plants, 2015).
</t>
  </si>
  <si>
    <t>RW: Please simplify the answer</t>
  </si>
  <si>
    <t>offen_027</t>
  </si>
  <si>
    <t>Define retained earnings, and explain its importance to an MNC.</t>
  </si>
  <si>
    <r>
      <t xml:space="preserve">Retained earnings are the portion of a firm’s earnings that are not paid to shareholders as dividends, and are instead retained for reinvestment in the business </t>
    </r>
    <r>
      <rPr>
        <b/>
        <sz val="10"/>
        <color theme="1"/>
        <rFont val="Calibri"/>
        <family val="2"/>
        <scheme val="minor"/>
      </rPr>
      <t>(2 points)</t>
    </r>
    <r>
      <rPr>
        <sz val="10"/>
        <color theme="1"/>
        <rFont val="Calibri"/>
        <family val="2"/>
        <scheme val="minor"/>
      </rPr>
      <t>. Retained earnings decrease upon dividend payments or losses and increase when a company attains new profits</t>
    </r>
    <r>
      <rPr>
        <b/>
        <sz val="10"/>
        <color theme="1"/>
        <rFont val="Calibri"/>
        <family val="2"/>
        <scheme val="minor"/>
      </rPr>
      <t xml:space="preserve"> (2 points)</t>
    </r>
    <r>
      <rPr>
        <sz val="10"/>
        <color theme="1"/>
        <rFont val="Calibri"/>
        <family val="2"/>
        <scheme val="minor"/>
      </rPr>
      <t xml:space="preserve">. MNCs use retained earnings to invest in new projects, factories, buildings, plants, joint ventures and partnerships </t>
    </r>
    <r>
      <rPr>
        <b/>
        <sz val="10"/>
        <color theme="1"/>
        <rFont val="Calibri"/>
        <family val="2"/>
        <scheme val="minor"/>
      </rPr>
      <t>(2 points)</t>
    </r>
    <r>
      <rPr>
        <sz val="10"/>
        <color theme="1"/>
        <rFont val="Calibri"/>
        <family val="2"/>
        <scheme val="minor"/>
      </rPr>
      <t>.</t>
    </r>
  </si>
  <si>
    <t>offen_028</t>
  </si>
  <si>
    <t>Name and describe the two types of cost of capital for MNCs.</t>
  </si>
  <si>
    <r>
      <t xml:space="preserve">1. Cost of debt
In terms of MNCs, cost of debt has two variables: the risk-free rate of interest in the currency borrowed and the premium for the additional risk taken on by creditors, both of which vary from country to country </t>
    </r>
    <r>
      <rPr>
        <b/>
        <sz val="10"/>
        <color theme="1"/>
        <rFont val="Calibri"/>
        <family val="2"/>
        <scheme val="minor"/>
      </rPr>
      <t>(3 points)</t>
    </r>
    <r>
      <rPr>
        <sz val="10"/>
        <color theme="1"/>
        <rFont val="Calibri"/>
        <family val="2"/>
        <scheme val="minor"/>
      </rPr>
      <t xml:space="preserve">.                                                            2. Cost of equity 
The cost of equity reflects the opportunity cost of investing in the equity of a firm, or what shareholders could have earned on an investment. Investors are likely to encounter higher interest rates in markets with excellent investment opportunities, resulting in a higher cost of equity. </t>
    </r>
    <r>
      <rPr>
        <b/>
        <sz val="10"/>
        <color theme="1"/>
        <rFont val="Calibri"/>
        <family val="2"/>
        <scheme val="minor"/>
      </rPr>
      <t>(3 points)</t>
    </r>
  </si>
  <si>
    <t>offen_041</t>
  </si>
  <si>
    <t>offen_050</t>
  </si>
  <si>
    <t xml:space="preserve">Explain solvency risk. Provide one example. </t>
  </si>
  <si>
    <t xml:space="preserve">Sovereign risk refers to the risk that a nation’s central bank or treasury will default on its sovereign debt. Sovereign risk is generally low but can nevertheless cause investors to report losses on bonds due to issuers experiencing economic woes prior to a sovereign debt crisis. The relationship between financial stability and sovereign risk is a key focus for policymakers (Dull et al., 2017). A strong central bank can help lower a country’s sovereign risk. Sovereign risk can also result in financial contagion, meaning that when a country experiences a sovereign crisis, this can have adverse effects on other countries. It can also adversely impact forex trading if a trader has investments in the country currently experiencing a sovereign crisis. 
Example
In 2008, several European countries faced a sovereign debt crisis due to high government debts, the collapse of the financial system, and rapidly rising bond yield spreads in government securities. The crisis began with the collapse of Iceland’s banking system then spread to other countries such as Spain, Italy, Portugal, Greece, and Ireland. It caused many investors to lose confidence in European businesses and economies. The affected countries were eventually offered financial bailout packages to curb the crisis (Schmidt, 2015).
</t>
  </si>
  <si>
    <t>offen_045</t>
  </si>
  <si>
    <t>offen_105</t>
  </si>
  <si>
    <t>offen_029</t>
  </si>
  <si>
    <t>offen_030</t>
  </si>
  <si>
    <t>offen_079</t>
  </si>
  <si>
    <t>offen_106</t>
  </si>
  <si>
    <t xml:space="preserve">Adam currently has a diversified portfolio of investments worth $160,000 with an overall beta β of 1.5. He is considering investing a further $140,000 in Eve, a company with a current beta of 2.0. The risk-free rate is currently 2% and the return on the market is 10%.
Calculate the risk beta and then apply CAPM to estimate the return of the new portfolio including Eve. Show all steps in your calculations.
</t>
  </si>
  <si>
    <r>
      <t xml:space="preserve">Adam will have a total investment of $300,000, of which 53% comes from his existing portfolio </t>
    </r>
    <r>
      <rPr>
        <b/>
        <sz val="10"/>
        <color theme="1"/>
        <rFont val="Calibri"/>
        <family val="2"/>
        <scheme val="minor"/>
      </rPr>
      <t>(3 points)</t>
    </r>
    <r>
      <rPr>
        <sz val="10"/>
        <color theme="1"/>
        <rFont val="Calibri"/>
        <family val="2"/>
        <scheme val="minor"/>
      </rPr>
      <t xml:space="preserve"> and 47% would be the new investment in Eve </t>
    </r>
    <r>
      <rPr>
        <b/>
        <sz val="10"/>
        <color theme="1"/>
        <rFont val="Calibri"/>
        <family val="2"/>
        <scheme val="minor"/>
      </rPr>
      <t>(3 points)</t>
    </r>
    <r>
      <rPr>
        <sz val="10"/>
        <color theme="1"/>
        <rFont val="Calibri"/>
        <family val="2"/>
        <scheme val="minor"/>
      </rPr>
      <t xml:space="preserve">.
Risk beta of new portfolio = (0.53 × 1.5) + (0.47 × 2.0) </t>
    </r>
    <r>
      <rPr>
        <b/>
        <sz val="10"/>
        <color theme="1"/>
        <rFont val="Calibri"/>
        <family val="2"/>
        <scheme val="minor"/>
      </rPr>
      <t>(3 points)</t>
    </r>
    <r>
      <rPr>
        <sz val="10"/>
        <color theme="1"/>
        <rFont val="Calibri"/>
        <family val="2"/>
        <scheme val="minor"/>
      </rPr>
      <t xml:space="preserve"> = 1.74 </t>
    </r>
    <r>
      <rPr>
        <b/>
        <sz val="10"/>
        <color theme="1"/>
        <rFont val="Calibri"/>
        <family val="2"/>
        <scheme val="minor"/>
      </rPr>
      <t>(3 points)</t>
    </r>
    <r>
      <rPr>
        <sz val="10"/>
        <color theme="1"/>
        <rFont val="Calibri"/>
        <family val="2"/>
        <scheme val="minor"/>
      </rPr>
      <t xml:space="preserve">
The estimated return can then be calculated by using this new beta in the CAPM.
return = Rf + (Rm − Rf)(betaβ) </t>
    </r>
    <r>
      <rPr>
        <b/>
        <sz val="10"/>
        <color theme="1"/>
        <rFont val="Calibri"/>
        <family val="2"/>
        <scheme val="minor"/>
      </rPr>
      <t>(3 points)</t>
    </r>
    <r>
      <rPr>
        <sz val="10"/>
        <color theme="1"/>
        <rFont val="Calibri"/>
        <family val="2"/>
        <scheme val="minor"/>
      </rPr>
      <t xml:space="preserve"> = 2% + [10% − 2%]1.74 = 15.92% </t>
    </r>
    <r>
      <rPr>
        <b/>
        <sz val="10"/>
        <color theme="1"/>
        <rFont val="Calibri"/>
        <family val="2"/>
        <scheme val="minor"/>
      </rPr>
      <t>(3 points)</t>
    </r>
    <r>
      <rPr>
        <sz val="10"/>
        <color theme="1"/>
        <rFont val="Calibri"/>
        <family val="2"/>
        <scheme val="minor"/>
      </rPr>
      <t xml:space="preserve">
</t>
    </r>
  </si>
  <si>
    <t>offen_107</t>
  </si>
  <si>
    <t>offen_058</t>
  </si>
  <si>
    <t>Explain how blocked funds affect a multinational company's operations.</t>
  </si>
  <si>
    <r>
      <t xml:space="preserve">Blocked funds directly affect the cash flows of MNCs by restricting payments from the subsidiary to the parent, blocking the repatriation of profits </t>
    </r>
    <r>
      <rPr>
        <b/>
        <sz val="10"/>
        <color theme="1"/>
        <rFont val="Calibri"/>
        <family val="2"/>
        <scheme val="minor"/>
      </rPr>
      <t>(3 points)</t>
    </r>
    <r>
      <rPr>
        <sz val="10"/>
        <color theme="1"/>
        <rFont val="Calibri"/>
        <family val="2"/>
        <scheme val="minor"/>
      </rPr>
      <t xml:space="preserve">. Funds are usually blocked for a temporary period or up to a specified date. If a block lasts for an extended period, the MNC may be unable to pay shareholder dividends due to the blocked repatriation of profits from its foreign subsidiary. </t>
    </r>
    <r>
      <rPr>
        <b/>
        <sz val="10"/>
        <color theme="1"/>
        <rFont val="Calibri"/>
        <family val="2"/>
        <scheme val="minor"/>
      </rPr>
      <t>(3 points)</t>
    </r>
  </si>
  <si>
    <t>offen_108</t>
  </si>
  <si>
    <t xml:space="preserve">Zamalo Plc produces and sells children's toy cars. The average gross margin for the company is 50%. The retail price for its latest Audi model is £500. The company lists the customs duty of £50 under related adjustments.
a) Calculate the transfer prince using the arm’s length pricing method.                   
b) Assume that the cost-incurred (unit cost or cost base) for the Audi model is £300 and the mark-up is 30% as charged to third parties. Calculate the transfer price using the cost-plus method.    
c) Considering the following information, calculate the net cost margin:
 £000 (all figures in thousands of pounds)
Sales: 700
Cost of goods sold (COGS): 400
Gross profit: 300
Selling &amp; other operating expenses: 100
Earnings before interest &amp; tax (EBIT): 200
Show all steps in your calculations.
</t>
  </si>
  <si>
    <r>
      <t xml:space="preserve">a) Arm's length price = resale price - gross profit - related adjustments </t>
    </r>
    <r>
      <rPr>
        <b/>
        <sz val="10"/>
        <color theme="1"/>
        <rFont val="Calibri"/>
        <family val="2"/>
        <scheme val="minor"/>
      </rPr>
      <t>(3 points)</t>
    </r>
    <r>
      <rPr>
        <sz val="10"/>
        <color theme="1"/>
        <rFont val="Calibri"/>
        <family val="2"/>
        <scheme val="minor"/>
      </rPr>
      <t xml:space="preserve">
= 500-250-50 = 200 pounds </t>
    </r>
    <r>
      <rPr>
        <b/>
        <sz val="10"/>
        <color theme="1"/>
        <rFont val="Calibri"/>
        <family val="2"/>
        <scheme val="minor"/>
      </rPr>
      <t>(3 points)</t>
    </r>
    <r>
      <rPr>
        <sz val="10"/>
        <color theme="1"/>
        <rFont val="Calibri"/>
        <family val="2"/>
        <scheme val="minor"/>
      </rPr>
      <t xml:space="preserve">
where gross profit = gross margin × resale price = 50% × 500 </t>
    </r>
    <r>
      <rPr>
        <b/>
        <sz val="10"/>
        <color theme="1"/>
        <rFont val="Calibri"/>
        <family val="2"/>
        <scheme val="minor"/>
      </rPr>
      <t>(1 point)</t>
    </r>
    <r>
      <rPr>
        <sz val="10"/>
        <color theme="1"/>
        <rFont val="Calibri"/>
        <family val="2"/>
        <scheme val="minor"/>
      </rPr>
      <t xml:space="preserve">
b) transfer price = cost incurred + mark up </t>
    </r>
    <r>
      <rPr>
        <b/>
        <sz val="10"/>
        <color theme="1"/>
        <rFont val="Calibri"/>
        <family val="2"/>
        <scheme val="minor"/>
      </rPr>
      <t>(3 points)</t>
    </r>
    <r>
      <rPr>
        <sz val="10"/>
        <color theme="1"/>
        <rFont val="Calibri"/>
        <family val="2"/>
        <scheme val="minor"/>
      </rPr>
      <t xml:space="preserve">
= 300+90 = £390 </t>
    </r>
    <r>
      <rPr>
        <b/>
        <sz val="10"/>
        <color theme="1"/>
        <rFont val="Calibri"/>
        <family val="2"/>
        <scheme val="minor"/>
      </rPr>
      <t>(3 points)</t>
    </r>
    <r>
      <rPr>
        <sz val="10"/>
        <color theme="1"/>
        <rFont val="Calibri"/>
        <family val="2"/>
        <scheme val="minor"/>
      </rPr>
      <t xml:space="preserve">
where mark up = mark up percentage × cost base = 30% × 300 </t>
    </r>
    <r>
      <rPr>
        <b/>
        <sz val="10"/>
        <color theme="1"/>
        <rFont val="Calibri"/>
        <family val="2"/>
        <scheme val="minor"/>
      </rPr>
      <t>(1 point)</t>
    </r>
    <r>
      <rPr>
        <sz val="10"/>
        <color theme="1"/>
        <rFont val="Calibri"/>
        <family val="2"/>
        <scheme val="minor"/>
      </rPr>
      <t xml:space="preserve">
c) The net cost margin is therefore
Net cost margin = EBIT/(total cost) = 200/500 = 0.40 </t>
    </r>
    <r>
      <rPr>
        <b/>
        <sz val="10"/>
        <color theme="1"/>
        <rFont val="Calibri"/>
        <family val="2"/>
        <scheme val="minor"/>
      </rPr>
      <t xml:space="preserve">(3 points)                                    
</t>
    </r>
    <r>
      <rPr>
        <sz val="10"/>
        <color theme="1"/>
        <rFont val="Calibri"/>
        <family val="2"/>
        <scheme val="minor"/>
      </rPr>
      <t xml:space="preserve">where total cost = COGS + other expenses = 400+100 = 500 </t>
    </r>
    <r>
      <rPr>
        <b/>
        <sz val="10"/>
        <color theme="1"/>
        <rFont val="Calibri"/>
        <family val="2"/>
        <scheme val="minor"/>
      </rPr>
      <t>(1 point)</t>
    </r>
    <r>
      <rPr>
        <sz val="10"/>
        <color theme="1"/>
        <rFont val="Calibri"/>
        <family val="2"/>
        <scheme val="minor"/>
      </rPr>
      <t xml:space="preserve">
</t>
    </r>
  </si>
  <si>
    <t>Marques, M., &amp; Pinho, C. (2016). Is transfer pricing strictness deterring profit shifting within multinationals? Empirical evidence from Europe. Accounting and Business Research, 46(7), 703-730.</t>
  </si>
  <si>
    <t>offen_060</t>
  </si>
  <si>
    <t>Discuss how MNCs avoid taxes though digitalization and how tax compliance could be improved.</t>
  </si>
  <si>
    <r>
      <t xml:space="preserve">At present, MNCs generally pay corporate income tax based on where production occurs, rather than where the consumers are located. </t>
    </r>
    <r>
      <rPr>
        <b/>
        <sz val="10"/>
        <color theme="1"/>
        <rFont val="Calibri"/>
        <family val="2"/>
        <scheme val="minor"/>
      </rPr>
      <t>(2 points)</t>
    </r>
    <r>
      <rPr>
        <sz val="10"/>
        <color theme="1"/>
        <rFont val="Calibri"/>
        <family val="2"/>
        <scheme val="minor"/>
      </rPr>
      <t xml:space="preserve"> This means that if they have no physical presence abroad, operating instead by means of digitalization, some companies are not subject to corporate income tax in the country where they derive income from users. </t>
    </r>
    <r>
      <rPr>
        <b/>
        <sz val="10"/>
        <color theme="1"/>
        <rFont val="Calibri"/>
        <family val="2"/>
        <scheme val="minor"/>
      </rPr>
      <t xml:space="preserve">(2 points) </t>
    </r>
    <r>
      <rPr>
        <sz val="10"/>
        <color theme="1"/>
        <rFont val="Calibri"/>
        <family val="2"/>
        <scheme val="minor"/>
      </rPr>
      <t xml:space="preserve">Tax compliance could therefore be improved through the worldwide adoption of an international tax system which would apply to most or all countries in the world. </t>
    </r>
    <r>
      <rPr>
        <b/>
        <sz val="10"/>
        <color theme="1"/>
        <rFont val="Calibri"/>
        <family val="2"/>
        <scheme val="minor"/>
      </rPr>
      <t>(2 points)</t>
    </r>
  </si>
  <si>
    <t>offen_042</t>
  </si>
  <si>
    <t xml:space="preserve">Differentiate between transactional net profit margin and transactional profit split method. </t>
  </si>
  <si>
    <r>
      <t xml:space="preserve">Transactional net profit margin method: a transfer pricing method in which the profit margin (net) of a taxpayer is compared to a non-arm’s length transaction with the profit margins (net) from similar transactions with arm’s length parties </t>
    </r>
    <r>
      <rPr>
        <b/>
        <sz val="10"/>
        <color theme="1"/>
        <rFont val="Calibri"/>
        <family val="2"/>
        <scheme val="minor"/>
      </rPr>
      <t>(3 points</t>
    </r>
    <r>
      <rPr>
        <sz val="10"/>
        <color theme="1"/>
        <rFont val="Calibri"/>
        <family val="2"/>
        <scheme val="minor"/>
      </rPr>
      <t xml:space="preserve">). 
Transactional profit split method: allows a division of profit and loss achieved by a person in a controlled transaction, which is compared with the profit and loss division achieved under a comparable uncontrolled transaction  </t>
    </r>
    <r>
      <rPr>
        <b/>
        <sz val="10"/>
        <color theme="1"/>
        <rFont val="Calibri"/>
        <family val="2"/>
        <scheme val="minor"/>
      </rPr>
      <t>(3 points</t>
    </r>
    <r>
      <rPr>
        <sz val="10"/>
        <color theme="1"/>
        <rFont val="Calibri"/>
        <family val="2"/>
        <scheme val="minor"/>
      </rPr>
      <t>).</t>
    </r>
  </si>
  <si>
    <t>offen_044</t>
  </si>
  <si>
    <t>Define cash pooling and list its four benefits.</t>
  </si>
  <si>
    <t>offen_064</t>
  </si>
  <si>
    <t>Provide three (3) differences between investment and financing decisions.</t>
  </si>
  <si>
    <r>
      <t xml:space="preserve">Investment decisions are either long term or short-term in nature </t>
    </r>
    <r>
      <rPr>
        <b/>
        <sz val="10"/>
        <color theme="1"/>
        <rFont val="Calibri"/>
        <family val="2"/>
        <scheme val="minor"/>
      </rPr>
      <t>(2 point)</t>
    </r>
    <r>
      <rPr>
        <sz val="10"/>
        <color theme="1"/>
        <rFont val="Calibri"/>
        <family val="2"/>
        <scheme val="minor"/>
      </rPr>
      <t xml:space="preserve">. Long-term investment decisions include capital budgeting, which involves ascertaining where to allocate funds in the long-term </t>
    </r>
    <r>
      <rPr>
        <b/>
        <sz val="10"/>
        <color theme="1"/>
        <rFont val="Calibri"/>
        <family val="2"/>
        <scheme val="minor"/>
      </rPr>
      <t>(3 points),</t>
    </r>
    <r>
      <rPr>
        <sz val="10"/>
        <color theme="1"/>
        <rFont val="Calibri"/>
        <family val="2"/>
        <scheme val="minor"/>
      </rPr>
      <t xml:space="preserve"> in careful consideration of the company's scarce resources </t>
    </r>
    <r>
      <rPr>
        <b/>
        <sz val="10"/>
        <color theme="1"/>
        <rFont val="Calibri"/>
        <family val="2"/>
        <scheme val="minor"/>
      </rPr>
      <t>(2 points)</t>
    </r>
    <r>
      <rPr>
        <sz val="10"/>
        <color theme="1"/>
        <rFont val="Calibri"/>
        <family val="2"/>
        <scheme val="minor"/>
      </rPr>
      <t xml:space="preserve">. These decisions require planning long into the future, and decisions are made on the basis of evaluations of investment proposals and fund allocations </t>
    </r>
    <r>
      <rPr>
        <b/>
        <sz val="10"/>
        <color theme="1"/>
        <rFont val="Calibri"/>
        <family val="2"/>
        <scheme val="minor"/>
      </rPr>
      <t>(3 points)</t>
    </r>
    <r>
      <rPr>
        <sz val="10"/>
        <color theme="1"/>
        <rFont val="Calibri"/>
        <family val="2"/>
        <scheme val="minor"/>
      </rPr>
      <t xml:space="preserve">. Short-term investment decisions tend to incorporate working capital management </t>
    </r>
    <r>
      <rPr>
        <b/>
        <sz val="10"/>
        <color theme="1"/>
        <rFont val="Calibri"/>
        <family val="2"/>
        <scheme val="minor"/>
      </rPr>
      <t>(2 points).</t>
    </r>
    <r>
      <rPr>
        <sz val="10"/>
        <color theme="1"/>
        <rFont val="Calibri"/>
        <family val="2"/>
        <scheme val="minor"/>
      </rPr>
      <t xml:space="preserve">                                               
Financing decisions concern the financing and capital structure of a firm </t>
    </r>
    <r>
      <rPr>
        <b/>
        <sz val="10"/>
        <color theme="1"/>
        <rFont val="Calibri"/>
        <family val="2"/>
        <scheme val="minor"/>
      </rPr>
      <t>(3 points)</t>
    </r>
    <r>
      <rPr>
        <sz val="10"/>
        <color theme="1"/>
        <rFont val="Calibri"/>
        <family val="2"/>
        <scheme val="minor"/>
      </rPr>
      <t xml:space="preserve">. This means determining the mix of equity and debt used to finance the company's operations by weighing the potential risks and returns </t>
    </r>
    <r>
      <rPr>
        <b/>
        <sz val="10"/>
        <color theme="1"/>
        <rFont val="Calibri"/>
        <family val="2"/>
        <scheme val="minor"/>
      </rPr>
      <t>(3 points).</t>
    </r>
    <r>
      <rPr>
        <sz val="10"/>
        <color theme="1"/>
        <rFont val="Calibri"/>
        <family val="2"/>
        <scheme val="minor"/>
      </rPr>
      <t xml:space="preserve">  </t>
    </r>
  </si>
  <si>
    <t>offen_065</t>
  </si>
  <si>
    <t>Explain the role of exchange rates in international finance</t>
  </si>
  <si>
    <t>Exchange rates play a crucial role in international finance. Put simply, they represent the price of one currency compared to another. Exchange rates are in a constant state of fluctuation stemming from their supply and demand in international trade. In order to minimize the degree of fluctuation, stability needs to be established to help a currency hold its value over time. A high exchange rate demonstrates that a currency is particularly in demand in forex markets. Trading between countries often involves exchanging currencies.</t>
  </si>
  <si>
    <t>offen_066</t>
  </si>
  <si>
    <t>What is franchising? Explain with examples.</t>
  </si>
  <si>
    <t xml:space="preserve">Franchising gives companies the ability to operate at a local level while benefitting  from the low costs of a foreign market. It also grants local entrepreneurs new opportunities to establish and run partner businesses. In franchising models, the franchisee gains limited rights from the franchisor to its products, trademarks, and brand. This arrangement ensures the franchisor is only exposed to limited risk, while the majority of the risk is borne by the franchisee. In exchange for acquiring the franchise, the franchisor receives an agreed share of the profits from the franchisee. Some companies also provide training and marketing assistance to their franchisees to ensure customers receive top quality services. In today’s world, franchising can be a useful tool for operating in global markets. On the other hand, franchising is often perceived as a complex and difficult avenue in light of its legal, cultural, logistical, security, and linguistic aspects. However, that hasn’t stopped it from becoming a popular method among large corporations worldwide. Many multinational firms have achieved notable success through franchising, including Pizza Hut, Burger King, Subway, and McDonald's, to name but a few. </t>
  </si>
  <si>
    <t>offen_080</t>
  </si>
  <si>
    <r>
      <t>Arm’s length pricing is also termed as arm’s length principle (ALP) in which both parties i.e. buyer and seller act in their self without influencing each other in the business deal  (</t>
    </r>
    <r>
      <rPr>
        <b/>
        <sz val="10"/>
        <color theme="1"/>
        <rFont val="Calibri"/>
        <family val="2"/>
        <scheme val="minor"/>
      </rPr>
      <t>2 points</t>
    </r>
    <r>
      <rPr>
        <sz val="10"/>
        <color theme="1"/>
        <rFont val="Calibri"/>
        <family val="2"/>
        <scheme val="minor"/>
      </rPr>
      <t xml:space="preserve">). In these types of sales, the parties are independent and are not subject to equal bargaining power. The buyers and sellers do not put pressure on each other to make a beneficial business deal </t>
    </r>
    <r>
      <rPr>
        <b/>
        <sz val="10"/>
        <color theme="1"/>
        <rFont val="Calibri"/>
        <family val="2"/>
        <scheme val="minor"/>
      </rPr>
      <t>(2 points</t>
    </r>
    <r>
      <rPr>
        <sz val="10"/>
        <color theme="1"/>
        <rFont val="Calibri"/>
        <family val="2"/>
        <scheme val="minor"/>
      </rPr>
      <t xml:space="preserve">). Parties involved in a business transaction are usually new to each other and possess no past relationships </t>
    </r>
    <r>
      <rPr>
        <b/>
        <sz val="10"/>
        <color theme="1"/>
        <rFont val="Calibri"/>
        <family val="2"/>
        <scheme val="minor"/>
      </rPr>
      <t>(3 points)</t>
    </r>
    <r>
      <rPr>
        <sz val="10"/>
        <color theme="1"/>
        <rFont val="Calibri"/>
        <family val="2"/>
        <scheme val="minor"/>
      </rPr>
      <t>. The transaction involved arm’s length sale help buyers and sellers to price an asset according to the fair market value. arm’s length transaction does not include deals between companies having common shareholders or deals between family members  (</t>
    </r>
    <r>
      <rPr>
        <b/>
        <sz val="10"/>
        <color theme="1"/>
        <rFont val="Calibri"/>
        <family val="2"/>
        <scheme val="minor"/>
      </rPr>
      <t>3 points</t>
    </r>
    <r>
      <rPr>
        <sz val="10"/>
        <color theme="1"/>
        <rFont val="Calibri"/>
        <family val="2"/>
        <scheme val="minor"/>
      </rPr>
      <t xml:space="preserve">). Arm’s length transaction often occurs in real estate deals  </t>
    </r>
    <r>
      <rPr>
        <b/>
        <sz val="10"/>
        <color theme="1"/>
        <rFont val="Calibri"/>
        <family val="2"/>
        <scheme val="minor"/>
      </rPr>
      <t>(2 points</t>
    </r>
    <r>
      <rPr>
        <sz val="10"/>
        <color theme="1"/>
        <rFont val="Calibri"/>
        <family val="2"/>
        <scheme val="minor"/>
      </rPr>
      <t xml:space="preserve">). 
For instance, if a person is interested to buy a house from an unknown person, then it is possible that the deal will end on a fair market value and on a mutually agreed price . In this deal, arm’s length transaction asserts that both parties have equal information and bargaining power about the property </t>
    </r>
    <r>
      <rPr>
        <b/>
        <sz val="10"/>
        <color theme="1"/>
        <rFont val="Calibri"/>
        <family val="2"/>
        <scheme val="minor"/>
      </rPr>
      <t>(3 points</t>
    </r>
    <r>
      <rPr>
        <sz val="10"/>
        <color theme="1"/>
        <rFont val="Calibri"/>
        <family val="2"/>
        <scheme val="minor"/>
      </rPr>
      <t xml:space="preserve">). On the other side, arm’s length also negates the idea of having a higher price from the seller’s perspective and a lower price from a buyer’s perspective. In real estate, the influence of local taxes, municipal regulations, bank charges and other factors that are involved in property deals could have a direct influence on the price of an asset </t>
    </r>
    <r>
      <rPr>
        <b/>
        <sz val="10"/>
        <color theme="1"/>
        <rFont val="Calibri"/>
        <family val="2"/>
        <scheme val="minor"/>
      </rPr>
      <t>(3 points</t>
    </r>
    <r>
      <rPr>
        <sz val="10"/>
        <color theme="1"/>
        <rFont val="Calibri"/>
        <family val="2"/>
        <scheme val="minor"/>
      </rPr>
      <t>).</t>
    </r>
  </si>
  <si>
    <t>offen_068</t>
  </si>
  <si>
    <t>offen_011</t>
  </si>
  <si>
    <t>offen_047</t>
  </si>
  <si>
    <t>Briefly explain modern portfolio theory.</t>
  </si>
  <si>
    <r>
      <t xml:space="preserve">Modern portfolio theory (MPT): an investment approach that explains how an investor creates its portfolio to minimize risk and maximize expected return </t>
    </r>
    <r>
      <rPr>
        <b/>
        <sz val="10"/>
        <color theme="1"/>
        <rFont val="Calibri"/>
        <family val="2"/>
        <scheme val="minor"/>
      </rPr>
      <t>(2 points)</t>
    </r>
    <r>
      <rPr>
        <sz val="10"/>
        <color theme="1"/>
        <rFont val="Calibri"/>
        <family val="2"/>
        <scheme val="minor"/>
      </rPr>
      <t xml:space="preserve">. It uses four main assumptions:
1. Rational investors avoid less value and prefer greater value.
2. Rational investors avoid higher risk and considerably less risk.
3. The investment goal is based on an optimal portfolio.
4. Diversification increases the return over time and minimizes the risk.
</t>
    </r>
    <r>
      <rPr>
        <b/>
        <sz val="10"/>
        <color theme="1"/>
        <rFont val="Calibri"/>
        <family val="2"/>
        <scheme val="minor"/>
      </rPr>
      <t>(1 point for each element</t>
    </r>
    <r>
      <rPr>
        <sz val="10"/>
        <color theme="1"/>
        <rFont val="Calibri"/>
        <family val="2"/>
        <scheme val="minor"/>
      </rPr>
      <t xml:space="preserve">)
</t>
    </r>
  </si>
  <si>
    <t>offen_048</t>
  </si>
  <si>
    <t>offen_072</t>
  </si>
  <si>
    <t>What is the importane of BOP? Explain the conditions and causes of disequilibrium in the balance of payments.</t>
  </si>
  <si>
    <t>Importance:1. BOP records all the transactions that create demand for and supply of a currency.
2. Judge economic and financial status of a country in the short-term
3. BOP may confirm trend in economy’s international trade and exchange rate of the currency. This may also indicate change or reversal in the trend.
4. This may indicate policy shift of the monetary authority (RBI) of the country.
5. BOP may confirm trend in economy’s international trade and exchange rate of the currency. This may also indicate change or reversal in the trend.                                                                                                                                     Conditions: A disequilibrium in the balance of payment means its condition of
Surplus Or deficit
1. A Surplus in the BOP occurs when Total Receipts exceeds Total
Payments. Thus, BOP= CREDIT&gt;DEBIT
2. A Deficit in the BOP occurs when Total Payments exceeds Total
Receipts. Thus BOP= CREDIT&lt;DEBIT                                                                                                                                            Causes Cyclical fluctuations
 Short fall in the exports
 Economic Development
 Rapid increase in population
 Structural Changes
 Natural Calamites
 International Capital Movements</t>
  </si>
  <si>
    <t>RW: Overlaps with H8 and H38. Please replace or revise to make it distinct from both of those</t>
  </si>
  <si>
    <t>Revised with a new question.</t>
  </si>
  <si>
    <t>offen_081</t>
  </si>
  <si>
    <r>
      <t>Horizontal Merger: It occurs between two firms that are operating in the same markets and selling similar types of products. The merger of two IT companies namely, Hewlett-Packard (HP) and Compaq in 2001 is an example of a horizontal merger. This type of merger also decreases the market competition (</t>
    </r>
    <r>
      <rPr>
        <b/>
        <sz val="10"/>
        <color theme="1"/>
        <rFont val="Calibri"/>
        <family val="2"/>
        <scheme val="minor"/>
      </rPr>
      <t>3 points</t>
    </r>
    <r>
      <rPr>
        <sz val="10"/>
        <color theme="1"/>
        <rFont val="Calibri"/>
        <family val="2"/>
        <scheme val="minor"/>
      </rPr>
      <t xml:space="preserve">).
Vertical Merger: It happens between two companies that are in the different stages of the production process but remains within the same industry. For example, eBay and PayPal within the e-commerce industry made a vertical merger in the year 2002 for their users to use online payment mechanisms </t>
    </r>
    <r>
      <rPr>
        <b/>
        <sz val="10"/>
        <color theme="1"/>
        <rFont val="Calibri"/>
        <family val="2"/>
        <scheme val="minor"/>
      </rPr>
      <t>(3 points</t>
    </r>
    <r>
      <rPr>
        <sz val="10"/>
        <color theme="1"/>
        <rFont val="Calibri"/>
        <family val="2"/>
        <scheme val="minor"/>
      </rPr>
      <t xml:space="preserve">).
</t>
    </r>
  </si>
  <si>
    <t>offen_074</t>
  </si>
  <si>
    <t>offen_082</t>
  </si>
  <si>
    <t>List five advantages and four disadvantages of foreign investments.</t>
  </si>
  <si>
    <r>
      <t xml:space="preserve">Advantages
•	It helps investors to make investments from one country to another country.
•	Foreign investment provides employment opportunities
•	It offers infrastructure development in the country and the transfer of technology from one country to another country 
•	It serves as an important indicator of a country.
•	A country benefits from the trade of goods and services as a consequence of foreign investment.
</t>
    </r>
    <r>
      <rPr>
        <b/>
        <sz val="10"/>
        <color theme="1"/>
        <rFont val="Calibri"/>
        <family val="2"/>
        <scheme val="minor"/>
      </rPr>
      <t>(2 points for each advantage</t>
    </r>
    <r>
      <rPr>
        <sz val="10"/>
        <color theme="1"/>
        <rFont val="Calibri"/>
        <family val="2"/>
        <scheme val="minor"/>
      </rPr>
      <t xml:space="preserve">).
Disadvantages
•	Foreign investment is highly exposed to exchange rate fluctuations.
•	There is always a risk associated with foreign investment due to the uncertainty in a political environment of a country.
•	Foreign investment usually comes in a larger amount which may discourage the small and domestic traders
•	Foreign investment demands extra costs on business setup which require sufficient money for the business operations.
</t>
    </r>
    <r>
      <rPr>
        <b/>
        <sz val="10"/>
        <color theme="1"/>
        <rFont val="Calibri"/>
        <family val="2"/>
        <scheme val="minor"/>
      </rPr>
      <t>(2 points for each disadvantage</t>
    </r>
    <r>
      <rPr>
        <sz val="10"/>
        <color theme="1"/>
        <rFont val="Calibri"/>
        <family val="2"/>
        <scheme val="minor"/>
      </rPr>
      <t>).</t>
    </r>
  </si>
  <si>
    <t>offen_012</t>
  </si>
  <si>
    <t>offen_077</t>
  </si>
  <si>
    <t>Explain the elements that affect capital structure decisions for an MNC.</t>
  </si>
  <si>
    <t xml:space="preserve">Firm size: We encounter a wide variety of company sizes in different industries as a result of their capital structure. Several aspects can determine the size of a firm, such as capital invested, number of employees, the value of the firm’s products, output volume, and total sales. MNCs are generally larger in size than domestic companies due to their larger scale of operation. While MNCs may tend to focus on mass production/service for a diverse range of markets and bulk sales, domestic firms are limited to fulfilling demand in their own country. Both MNCs and domestic firms can expand by increasing the size of their business units.                                               Access to Foreign Markets 
In light of their comparatively easier access to international capital markets, MNCs are more able to tap into global markets than domestic firms. Due to the reputation and size of MNCs, they are typically able to obtain financing at a lower cost; something domestic firms rarely achieve. In this sense, MNCs have a marginal edge over domestic firms when it comes to sourcing funds from local commercial banks at lower interest rates. Let’s take the Coca-Cola Company as an example. The firm enjoys a strong capital position and presence in the global markets. As a result, it can easily raise funds by tapping into the financial markets of foreign countries and obtaining capital at a lower effective cost. By comparison, a domestic firm is required to rely on borrowing funds from domestic banks or generating funds.                                                                                                                               International Diversification 
MNCs are usually in a better position to reduce their cost of capital than domestic firms due to their diversified business operations (Espinosa-Méndez et al., 2021). There are a numberseveral ways in which MNCs perform better in terms of diversification. For instance, MNCs receive cash flows from various sources, which increases their financial stability. Unlike domestic firms, they are not reliant on cash flows from local markets in a single country. This situation can result in cash flow volatility issues for domestic firms and increase their cost of capital. Similarly, by diversifying internationally, MNCs can reduce systematic risk, resulting in a lower cost of equity and beta coefficient.   </t>
  </si>
  <si>
    <t>RW: Please revise, as the answer seems quite a bit different than what the question asks. Also, I'm not sure there is enough material here for it to be a difficult question</t>
  </si>
  <si>
    <t>offen_078</t>
  </si>
  <si>
    <t>Differentiate between cost of debt and cost of preferred stock.</t>
  </si>
  <si>
    <t xml:space="preserve">There are two ways of determining the cost of debt. The first way is based on the fact that the cost of debt is simply the yield to maturity of debt i.e., the discount rate used to price the debt instrument. The second way is based on the idea that the cost of debt is the return expected by the debt holder which is the sum of risk-free rate and default-risk premium. The default-risk premium is the reward for taking on the risk of default of the debt issue and depends on the credit rating of the debt issue (and the debt issuer). If the debt issue has a bad credit rating, its probability of default will be high. The default-risk premium will accordingly be high and so the cost of debt for the issuing company will be high. 
Preferred stock is like debt in that the holder of preferred stock is guaranteed dividend payments (c.f. interest payments). As such the cost of preferred stock is just the yield of the preferred stock. What distinguishes preferred stock from debt is the accounting classification: preferred stocks are classified as equity (or shares) and hence the dividend payments are not tax deductible.
</t>
  </si>
  <si>
    <t>offen_014</t>
  </si>
  <si>
    <t>Name and explain the three categries of transaction costs.</t>
  </si>
  <si>
    <r>
      <t xml:space="preserve">• Search and information costs: the costs incurred when searching for relevant data or information on buying or selling activities. </t>
    </r>
    <r>
      <rPr>
        <b/>
        <sz val="10"/>
        <color theme="1"/>
        <rFont val="Calibri"/>
        <family val="2"/>
        <scheme val="minor"/>
      </rPr>
      <t>(2 points)</t>
    </r>
    <r>
      <rPr>
        <sz val="10"/>
        <color theme="1"/>
        <rFont val="Calibri"/>
        <family val="2"/>
        <scheme val="minor"/>
      </rPr>
      <t xml:space="preserve">
• Bargaining costs: The costs incurred in order to conclude an agreement and negotiate. </t>
    </r>
    <r>
      <rPr>
        <b/>
        <sz val="10"/>
        <color theme="1"/>
        <rFont val="Calibri"/>
        <family val="2"/>
        <scheme val="minor"/>
      </rPr>
      <t>(2 points)</t>
    </r>
    <r>
      <rPr>
        <sz val="10"/>
        <color theme="1"/>
        <rFont val="Calibri"/>
        <family val="2"/>
        <scheme val="minor"/>
      </rPr>
      <t xml:space="preserve">
• Policing and enforcement costs: The costs incurred to make sure that the agreement remains applicable and the parties comply with the terms and conditions of the contract. </t>
    </r>
    <r>
      <rPr>
        <b/>
        <sz val="10"/>
        <color theme="1"/>
        <rFont val="Calibri"/>
        <family val="2"/>
        <scheme val="minor"/>
      </rPr>
      <t>(2 points)</t>
    </r>
    <r>
      <rPr>
        <sz val="10"/>
        <color theme="1"/>
        <rFont val="Calibri"/>
        <family val="2"/>
        <scheme val="minor"/>
      </rPr>
      <t xml:space="preserve">
</t>
    </r>
  </si>
  <si>
    <t>offen_049</t>
  </si>
  <si>
    <t>Describe the three types of markets for international investments and give one example of each.</t>
  </si>
  <si>
    <r>
      <t xml:space="preserve">• Developed markets: Typically the major, most developed economies which are safest for investment. Examples: U.S., Canada, Germany, etc. </t>
    </r>
    <r>
      <rPr>
        <b/>
        <sz val="10"/>
        <color theme="1"/>
        <rFont val="Calibri"/>
        <family val="2"/>
        <scheme val="minor"/>
      </rPr>
      <t>(2 points)</t>
    </r>
    <r>
      <rPr>
        <sz val="10"/>
        <color theme="1"/>
        <rFont val="Calibri"/>
        <family val="2"/>
        <scheme val="minor"/>
      </rPr>
      <t xml:space="preserve">
• Emerging markets: These markets are generally in the process of transitioning from a low income, less developed and pre-industrial economy into a developed economy. Examples: Brazil, Russia, India, etc. </t>
    </r>
    <r>
      <rPr>
        <b/>
        <sz val="10"/>
        <color theme="1"/>
        <rFont val="Calibri"/>
        <family val="2"/>
        <scheme val="minor"/>
      </rPr>
      <t>(2 points)</t>
    </r>
    <r>
      <rPr>
        <sz val="10"/>
        <color theme="1"/>
        <rFont val="Calibri"/>
        <family val="2"/>
        <scheme val="minor"/>
      </rPr>
      <t xml:space="preserve">
• Frontier markets: Countries that are currently at the developing stage but yet to meet the criteria of emerging markets. For example, Romania, Botswana, Sri Lanka, Bangladesh, Albania, Cyprus. </t>
    </r>
    <r>
      <rPr>
        <b/>
        <sz val="10"/>
        <color theme="1"/>
        <rFont val="Calibri"/>
        <family val="2"/>
        <scheme val="minor"/>
      </rPr>
      <t>(2 points)</t>
    </r>
    <r>
      <rPr>
        <sz val="10"/>
        <color theme="1"/>
        <rFont val="Calibri"/>
        <family val="2"/>
        <scheme val="minor"/>
      </rPr>
      <t xml:space="preserve"> 
</t>
    </r>
  </si>
  <si>
    <t>offen_083</t>
  </si>
  <si>
    <t>offen_084</t>
  </si>
  <si>
    <t>offen_109</t>
  </si>
  <si>
    <t>Revon Ltd. has a current ratio of 2.5:1 and quick ratio of 1.5:1. If excess of current assets over quick assets represented by inventories is €30,000, calculate current assets and current liabilities. Then verify your answer by using it to re-calculate the current and quick ratios of 2.5:1 and 1.5:1. Show all steps in your calculation.</t>
  </si>
  <si>
    <r>
      <t xml:space="preserve">Current Ratio = 2.5:1
Quick Ratio = 1.5:1
Current assets = 2.5(current liabilities) </t>
    </r>
    <r>
      <rPr>
        <b/>
        <sz val="10"/>
        <color theme="1"/>
        <rFont val="Calibri"/>
        <family val="2"/>
        <scheme val="minor"/>
      </rPr>
      <t>(3 points)</t>
    </r>
    <r>
      <rPr>
        <sz val="10"/>
        <color theme="1"/>
        <rFont val="Calibri"/>
        <family val="2"/>
        <scheme val="minor"/>
      </rPr>
      <t xml:space="preserve">
and quick assets = 1.5(current liabilities) </t>
    </r>
    <r>
      <rPr>
        <b/>
        <sz val="10"/>
        <color theme="1"/>
        <rFont val="Calibri"/>
        <family val="2"/>
        <scheme val="minor"/>
      </rPr>
      <t>(3 points)</t>
    </r>
    <r>
      <rPr>
        <sz val="10"/>
        <color theme="1"/>
        <rFont val="Calibri"/>
        <family val="2"/>
        <scheme val="minor"/>
      </rPr>
      <t xml:space="preserve">
Inventories = current assets – quick assets </t>
    </r>
    <r>
      <rPr>
        <b/>
        <sz val="10"/>
        <color theme="1"/>
        <rFont val="Calibri"/>
        <family val="2"/>
        <scheme val="minor"/>
      </rPr>
      <t>(3 points)</t>
    </r>
    <r>
      <rPr>
        <sz val="10"/>
        <color theme="1"/>
        <rFont val="Calibri"/>
        <family val="2"/>
        <scheme val="minor"/>
      </rPr>
      <t xml:space="preserve">
30,000 = 2.5(current liabilities) – 1.5(current liabilities)
30,000 = 1(current liabilities)
current liabilities = 30,000 euros </t>
    </r>
    <r>
      <rPr>
        <b/>
        <sz val="10"/>
        <color theme="1"/>
        <rFont val="Calibri"/>
        <family val="2"/>
        <scheme val="minor"/>
      </rPr>
      <t>(3 points)</t>
    </r>
    <r>
      <rPr>
        <sz val="10"/>
        <color theme="1"/>
        <rFont val="Calibri"/>
        <family val="2"/>
        <scheme val="minor"/>
      </rPr>
      <t xml:space="preserve">
Current assets = 2..5(current liabilities) = 2.5 × 30,000 = 75,000 euros </t>
    </r>
    <r>
      <rPr>
        <b/>
        <sz val="10"/>
        <color theme="1"/>
        <rFont val="Calibri"/>
        <family val="2"/>
        <scheme val="minor"/>
      </rPr>
      <t>(3 points)</t>
    </r>
    <r>
      <rPr>
        <sz val="10"/>
        <color theme="1"/>
        <rFont val="Calibri"/>
        <family val="2"/>
        <scheme val="minor"/>
      </rPr>
      <t xml:space="preserve">
Verification: 
Current Ratio = current assets: current liabilities = 75,000/30,000 = 2.5:1 
Quick Ratio = quick assets: current liabilities = 45,000/30,000 = 1.5:1 </t>
    </r>
    <r>
      <rPr>
        <b/>
        <sz val="10"/>
        <color theme="1"/>
        <rFont val="Calibri"/>
        <family val="2"/>
        <scheme val="minor"/>
      </rPr>
      <t>(3 points)</t>
    </r>
    <r>
      <rPr>
        <sz val="10"/>
        <color theme="1"/>
        <rFont val="Calibri"/>
        <family val="2"/>
        <scheme val="minor"/>
      </rPr>
      <t xml:space="preserve">
</t>
    </r>
  </si>
  <si>
    <t>offen_110</t>
  </si>
  <si>
    <t xml:space="preserve">Use the following figures to calculate the interest coverage ratio. Show all steps in your calculation.
Net profit after tax €160,000; 
15% interest long-term debt: €20,00,000 
Tax rate: 30%
</t>
  </si>
  <si>
    <r>
      <t xml:space="preserve">Net profit before tax = net profit after tax × 100/(100 – tax rate) </t>
    </r>
    <r>
      <rPr>
        <b/>
        <sz val="10"/>
        <color theme="1"/>
        <rFont val="Calibri"/>
        <family val="2"/>
        <scheme val="minor"/>
      </rPr>
      <t>(3 points)</t>
    </r>
    <r>
      <rPr>
        <sz val="10"/>
        <color theme="1"/>
        <rFont val="Calibri"/>
        <family val="2"/>
        <scheme val="minor"/>
      </rPr>
      <t xml:space="preserve">
= 160,000 × 100/(100 – 30)
= 228,571.43 euros </t>
    </r>
    <r>
      <rPr>
        <b/>
        <sz val="10"/>
        <color theme="1"/>
        <rFont val="Calibri"/>
        <family val="2"/>
        <scheme val="minor"/>
      </rPr>
      <t>(3 points)</t>
    </r>
    <r>
      <rPr>
        <sz val="10"/>
        <color theme="1"/>
        <rFont val="Calibri"/>
        <family val="2"/>
        <scheme val="minor"/>
      </rPr>
      <t xml:space="preserve">
Interest on long-term debt = 15% of 20,00,000 = 300,000 </t>
    </r>
    <r>
      <rPr>
        <b/>
        <sz val="10"/>
        <color theme="1"/>
        <rFont val="Calibri"/>
        <family val="2"/>
        <scheme val="minor"/>
      </rPr>
      <t>(3 points)</t>
    </r>
    <r>
      <rPr>
        <sz val="10"/>
        <color theme="1"/>
        <rFont val="Calibri"/>
        <family val="2"/>
        <scheme val="minor"/>
      </rPr>
      <t xml:space="preserve">
Net profit before interest and tax = net profit before tax + interest
= 228,571.43 + 300,000 = 528,571.43 euros </t>
    </r>
    <r>
      <rPr>
        <b/>
        <sz val="10"/>
        <color theme="1"/>
        <rFont val="Calibri"/>
        <family val="2"/>
        <scheme val="minor"/>
      </rPr>
      <t>(3 points)</t>
    </r>
    <r>
      <rPr>
        <sz val="10"/>
        <color theme="1"/>
        <rFont val="Calibri"/>
        <family val="2"/>
        <scheme val="minor"/>
      </rPr>
      <t xml:space="preserve">
                                                                                                                                             Interest coverage ratio = net profit before interest and tax/interest on long-term debt </t>
    </r>
    <r>
      <rPr>
        <b/>
        <sz val="10"/>
        <color theme="1"/>
        <rFont val="Calibri"/>
        <family val="2"/>
        <scheme val="minor"/>
      </rPr>
      <t>(3 points)</t>
    </r>
    <r>
      <rPr>
        <sz val="10"/>
        <color theme="1"/>
        <rFont val="Calibri"/>
        <family val="2"/>
        <scheme val="minor"/>
      </rPr>
      <t xml:space="preserve">
= 528,571.43/300,000
= 1.76 times </t>
    </r>
    <r>
      <rPr>
        <b/>
        <sz val="10"/>
        <color theme="1"/>
        <rFont val="Calibri"/>
        <family val="2"/>
        <scheme val="minor"/>
      </rPr>
      <t>(3 points)</t>
    </r>
    <r>
      <rPr>
        <sz val="10"/>
        <color theme="1"/>
        <rFont val="Calibri"/>
        <family val="2"/>
        <scheme val="minor"/>
      </rPr>
      <t xml:space="preserve">
</t>
    </r>
  </si>
  <si>
    <t>offen_085</t>
  </si>
  <si>
    <t>Explain how MNCs take capital structure decisions with reference to (a) increase and (b) decreased subsidiary debt financing,</t>
  </si>
  <si>
    <t xml:space="preserve">Decisions on the capital structure must be made with mutual consultation by the parent and subsidiaries. Lindner et al. (2018) argue that capital structure is directly affected by internationalization, with MNCs typically exhibiting lower debt ratios than domestic corporations in light of the higher risks borne by MNCs. We will now take a look at the influence a subsidiary’s financing has on the parent’s capital structure.                                            Increased Subsidiary Debt Financing 
When a subsidiary increases its reliance on debt financing, this reduces the demand for internal equity financing as the subsidiary passes on the funds to the parent from its internal funds. If the parent opts to finance all of its subsidiaries, it needs to ascertain how to settle this through external financing. For instance, if the parent takes on additional debt to counter inadequate internal funds, debt and equity financing will be effectively balanced between the parent and subsidiary. In a similar vein, if a subsidiary elects to increase its debt financing, this will be balanced by the parent’s reduced reliance on debt financing. As a result, the subsidiary will have more financial leverage than the parent.  
Decreased Subsidiary Debt Financing 
Debt financing may not always be optimal due to a number of factors, in which case, internal funds can instead be used to finance the subsidiary’s operations. In this scenario, the subsidiary will reduce its reliance on parent funding and, in turn, decrease the amount of profits repatriated to the parent. If the parent requires additional debt financing due to insufficient internal funds, this may balance out the capital structure of the parent and subsidiary. The increased use of debt financing by the parent can be balanced by the subsidiary’s lower reliance on debt financing. </t>
  </si>
  <si>
    <t>RW: Please revise the answer to make it directly answer the question</t>
  </si>
  <si>
    <t>offen_111</t>
  </si>
  <si>
    <t>offen_087</t>
  </si>
  <si>
    <t>offen_088</t>
  </si>
  <si>
    <t>offen_089</t>
  </si>
  <si>
    <t>offen_112</t>
  </si>
  <si>
    <t>offen_091</t>
  </si>
  <si>
    <t>Lao-Araya, K. (2003). Emerging tax issues: implications of globalization and technology.</t>
  </si>
  <si>
    <t>offen_113</t>
  </si>
  <si>
    <t>offen_051</t>
  </si>
  <si>
    <t>offen_052</t>
  </si>
  <si>
    <t>offen_086</t>
  </si>
  <si>
    <t>offen_053</t>
  </si>
  <si>
    <t>offen_097</t>
  </si>
  <si>
    <t>RW: Not enough information here for 18 points</t>
  </si>
  <si>
    <t>Revised, added more information in the answer</t>
  </si>
  <si>
    <t>offen_054</t>
  </si>
  <si>
    <t>Briefly explain three possible complications of cash-flow optimisation.</t>
  </si>
  <si>
    <r>
      <t xml:space="preserve">• The cash management approach adopted by an MNC might lead to cash optimization issues. Centralized cash management might be more optimal than decentralized cash management or vise versa </t>
    </r>
    <r>
      <rPr>
        <b/>
        <sz val="10"/>
        <color theme="1"/>
        <rFont val="Calibri"/>
        <family val="2"/>
        <scheme val="minor"/>
      </rPr>
      <t>(2 points)</t>
    </r>
    <r>
      <rPr>
        <sz val="10"/>
        <color theme="1"/>
        <rFont val="Calibri"/>
        <family val="2"/>
        <scheme val="minor"/>
      </rPr>
      <t xml:space="preserve">
• Government restrictions: Governments might impose bans or other limitations that directly influence the cash optimization policy adopted by an MNC and its subsidiaries. </t>
    </r>
    <r>
      <rPr>
        <b/>
        <sz val="10"/>
        <color theme="1"/>
        <rFont val="Calibri"/>
        <family val="2"/>
        <scheme val="minor"/>
      </rPr>
      <t>(2 points)</t>
    </r>
    <r>
      <rPr>
        <sz val="10"/>
        <color theme="1"/>
        <rFont val="Calibri"/>
        <family val="2"/>
        <scheme val="minor"/>
      </rPr>
      <t xml:space="preserve"> 
• Banking system limitations: The banking services available to MNCs typically vary from one country to another, and also might be more advanced in some places than in others, making it challenging for MNCs to optimize their cash flows. </t>
    </r>
    <r>
      <rPr>
        <b/>
        <sz val="10"/>
        <color theme="1"/>
        <rFont val="Calibri"/>
        <family val="2"/>
        <scheme val="minor"/>
      </rPr>
      <t>(2 points)</t>
    </r>
    <r>
      <rPr>
        <sz val="10"/>
        <color theme="1"/>
        <rFont val="Calibri"/>
        <family val="2"/>
        <scheme val="minor"/>
      </rPr>
      <t xml:space="preserve">
</t>
    </r>
  </si>
  <si>
    <t>offen_114</t>
  </si>
  <si>
    <t>A company offers payments on credit due in 30 days to its customers. The company’s records show that customers take 60 days on average to pay. However, the company applies a 1 percent discount on credit sales if customers pay within 15 days. At present, the company fulfills its working capital requirement at a rate of 10 percent annually through an overdraft facility. 
The CEO of this company has asked you, the finance manager, to evaluate the cost of the discount to determine whether offering the discount is conducive to the company's operations. 
Evaluate the cost of the discount using the case of a customer who purchases $100 of goods on credit, assuming the customer pays within 15 days, and calculate the compound annual rate. Then determine which policies the company should continue or avoid and justify your answer.</t>
  </si>
  <si>
    <r>
      <t xml:space="preserve">If the customer pays within 15 days, they will only need to pay $95 instead of $100 </t>
    </r>
    <r>
      <rPr>
        <b/>
        <sz val="10"/>
        <color theme="1"/>
        <rFont val="Calibri"/>
        <family val="2"/>
        <scheme val="minor"/>
      </rPr>
      <t>(3 points)</t>
    </r>
    <r>
      <rPr>
        <sz val="10"/>
        <color theme="1"/>
        <rFont val="Calibri"/>
        <family val="2"/>
        <scheme val="minor"/>
      </rPr>
      <t xml:space="preserve">. In this scenario, the company has lent the customer $95 for 45 days (60 days minus 15 days). Hence, the interest rate for the 45 days is 1/95 x 100 percent </t>
    </r>
    <r>
      <rPr>
        <b/>
        <sz val="10"/>
        <color theme="1"/>
        <rFont val="Calibri"/>
        <family val="2"/>
        <scheme val="minor"/>
      </rPr>
      <t>(3 points)</t>
    </r>
    <r>
      <rPr>
        <sz val="10"/>
        <color theme="1"/>
        <rFont val="Calibri"/>
        <family val="2"/>
        <scheme val="minor"/>
      </rPr>
      <t xml:space="preserve">. The compound annual rate can be calculated as follows:
Compound annual rate = (1 + interest rate/borrowed amount) (365/31) -1 </t>
    </r>
    <r>
      <rPr>
        <b/>
        <sz val="10"/>
        <color theme="1"/>
        <rFont val="Calibri"/>
        <family val="2"/>
        <scheme val="minor"/>
      </rPr>
      <t>(3 points)</t>
    </r>
    <r>
      <rPr>
        <sz val="10"/>
        <color theme="1"/>
        <rFont val="Calibri"/>
        <family val="2"/>
        <scheme val="minor"/>
      </rPr>
      <t xml:space="preserve">
(1 + 1/ 95) (365/45) -1 = 0.086 or 8.6 percent </t>
    </r>
    <r>
      <rPr>
        <b/>
        <sz val="10"/>
        <color theme="1"/>
        <rFont val="Calibri"/>
        <family val="2"/>
        <scheme val="minor"/>
      </rPr>
      <t>(3 points)</t>
    </r>
    <r>
      <rPr>
        <sz val="10"/>
        <color theme="1"/>
        <rFont val="Calibri"/>
        <family val="2"/>
        <scheme val="minor"/>
      </rPr>
      <t xml:space="preserve">
The above calculation indicates that the annual cost of providing a discount will be 8.6 percent. On the other hand, the borrowing cost on the overdraft facility is 10 percent, which is higher than the cost of offering a discount. </t>
    </r>
    <r>
      <rPr>
        <b/>
        <sz val="10"/>
        <color theme="1"/>
        <rFont val="Calibri"/>
        <family val="2"/>
        <scheme val="minor"/>
      </rPr>
      <t xml:space="preserve">(3 points) </t>
    </r>
    <r>
      <rPr>
        <sz val="10"/>
        <color theme="1"/>
        <rFont val="Calibri"/>
        <family val="2"/>
        <scheme val="minor"/>
      </rPr>
      <t xml:space="preserve">Therefore, the company should continue to offer a discount to the customer and avoid the overdraft facility. </t>
    </r>
    <r>
      <rPr>
        <b/>
        <sz val="10"/>
        <color theme="1"/>
        <rFont val="Calibri"/>
        <family val="2"/>
        <scheme val="minor"/>
      </rPr>
      <t>(3 points)</t>
    </r>
    <r>
      <rPr>
        <sz val="10"/>
        <color theme="1"/>
        <rFont val="Calibri"/>
        <family val="2"/>
        <scheme val="minor"/>
      </rPr>
      <t xml:space="preserve">
</t>
    </r>
  </si>
  <si>
    <t>offen_115</t>
  </si>
  <si>
    <t>offen_018</t>
  </si>
  <si>
    <t>offen_055</t>
  </si>
  <si>
    <t>Name and describe the three categories of countertrading.</t>
  </si>
  <si>
    <r>
      <t xml:space="preserve">• Bartering: also referred to as a trade, parties directly exchange goods and services without the involvement of cash, instead using an equivalent value of goods or services for the exchange. </t>
    </r>
    <r>
      <rPr>
        <b/>
        <sz val="10"/>
        <color theme="1"/>
        <rFont val="Calibri"/>
        <family val="2"/>
        <scheme val="minor"/>
      </rPr>
      <t>(2 points)</t>
    </r>
    <r>
      <rPr>
        <sz val="10"/>
        <color theme="1"/>
        <rFont val="Calibri"/>
        <family val="2"/>
        <scheme val="minor"/>
      </rPr>
      <t xml:space="preserve">
• Counter purchase: an importer purchases goods and services from an exporter, who agrees to purchase goods and services from the importer, in return, within a specified period. Unlike barter agreements, counterpurchase arrangements require the mediation of a trading firm. </t>
    </r>
    <r>
      <rPr>
        <b/>
        <sz val="10"/>
        <color theme="1"/>
        <rFont val="Calibri"/>
        <family val="2"/>
        <scheme val="minor"/>
      </rPr>
      <t>(2 points)</t>
    </r>
    <r>
      <rPr>
        <sz val="10"/>
        <color theme="1"/>
        <rFont val="Calibri"/>
        <family val="2"/>
        <scheme val="minor"/>
      </rPr>
      <t xml:space="preserve">
• Offsetting: A common type of countertrade agreement in which the buyer receives assistance from the seller with the marketing of products and services. It is especially useful for expensive and large items. </t>
    </r>
    <r>
      <rPr>
        <b/>
        <sz val="10"/>
        <color theme="1"/>
        <rFont val="Calibri"/>
        <family val="2"/>
        <scheme val="minor"/>
      </rPr>
      <t>(2 points)</t>
    </r>
    <r>
      <rPr>
        <sz val="10"/>
        <color theme="1"/>
        <rFont val="Calibri"/>
        <family val="2"/>
        <scheme val="minor"/>
      </rPr>
      <t xml:space="preserve">
</t>
    </r>
  </si>
  <si>
    <t>offen_090</t>
  </si>
  <si>
    <t>Define the term bill of lading. Then list five items that a bill of lading must contain and highlight of its main features two main features.</t>
  </si>
  <si>
    <r>
      <t xml:space="preserve">A bill of lading is a legal document that specifies shipment details such as destination, quantity, goods, and types </t>
    </r>
    <r>
      <rPr>
        <b/>
        <sz val="10"/>
        <color theme="1"/>
        <rFont val="Calibri"/>
        <family val="2"/>
        <scheme val="minor"/>
      </rPr>
      <t>(2 points)</t>
    </r>
    <r>
      <rPr>
        <sz val="10"/>
        <color theme="1"/>
        <rFont val="Calibri"/>
        <family val="2"/>
        <scheme val="minor"/>
      </rPr>
      <t xml:space="preserve">. It is initiated by the carrier to the shipper and serves as a shipment receipt, and is used when the shipment is carried out for delivery at a pre-defined station. </t>
    </r>
    <r>
      <rPr>
        <b/>
        <sz val="10"/>
        <color theme="1"/>
        <rFont val="Calibri"/>
        <family val="2"/>
        <scheme val="minor"/>
      </rPr>
      <t>(2 points</t>
    </r>
    <r>
      <rPr>
        <sz val="10"/>
        <color theme="1"/>
        <rFont val="Calibri"/>
        <family val="2"/>
        <scheme val="minor"/>
      </rPr>
      <t>). 
Important items:
•	Name, addresses and contact details of the shipper and recipient.
•	Postal code and account details for tracking the shipment.
•	Ports details such as departure and destination port names.
•	Any special instructions.
•	Date of departure and arrival of the shipment.
•	Type and quantity of the shipped units.
•	Packing details such as drums, cartons, plastic bags, pallets, etc.
•	Signatures of relevant and authorized persons from consignment to delivery
•	Classification of freight.
•	Consignment weight.
(</t>
    </r>
    <r>
      <rPr>
        <b/>
        <sz val="10"/>
        <color theme="1"/>
        <rFont val="Calibri"/>
        <family val="2"/>
        <scheme val="minor"/>
      </rPr>
      <t>2 points for each of five items)</t>
    </r>
    <r>
      <rPr>
        <sz val="10"/>
        <color theme="1"/>
        <rFont val="Calibri"/>
        <family val="2"/>
        <scheme val="minor"/>
      </rPr>
      <t xml:space="preserve">
Important features:
1. Shipment title: The titleholder of the shipment has the right to claim the transferred goods or allow someone to transfer them further </t>
    </r>
    <r>
      <rPr>
        <b/>
        <sz val="10"/>
        <color theme="1"/>
        <rFont val="Calibri"/>
        <family val="2"/>
        <scheme val="minor"/>
      </rPr>
      <t>(2 points)</t>
    </r>
    <r>
      <rPr>
        <sz val="10"/>
        <color theme="1"/>
        <rFont val="Calibri"/>
        <family val="2"/>
        <scheme val="minor"/>
      </rPr>
      <t>. 
2. Shipment receipt: The bill of lading serves as a receipt of the shipment in which the goods must be received in good condition at the destination. The shipment receipt is received in exchange for the bill of lading issued by the carrier (</t>
    </r>
    <r>
      <rPr>
        <b/>
        <sz val="10"/>
        <color theme="1"/>
        <rFont val="Calibri"/>
        <family val="2"/>
        <scheme val="minor"/>
      </rPr>
      <t>2 points)</t>
    </r>
    <r>
      <rPr>
        <sz val="10"/>
        <color theme="1"/>
        <rFont val="Calibri"/>
        <family val="2"/>
        <scheme val="minor"/>
      </rPr>
      <t>.</t>
    </r>
  </si>
  <si>
    <t>offen_116</t>
  </si>
  <si>
    <t>offen_117</t>
  </si>
  <si>
    <t>offen_118</t>
  </si>
  <si>
    <t>offen_021</t>
  </si>
  <si>
    <t>Define capital-export and capital-import tax neutrality.</t>
  </si>
  <si>
    <r>
      <t xml:space="preserve"> Capital-export neutrality:  tax treatment remains the same for the investors wherever they invest. This tax standard raises government income without exerting any adverse impact on the taxpayer's decisions. </t>
    </r>
    <r>
      <rPr>
        <b/>
        <sz val="10"/>
        <color theme="1"/>
        <rFont val="Calibri"/>
        <family val="2"/>
        <scheme val="minor"/>
      </rPr>
      <t>(3 points</t>
    </r>
    <r>
      <rPr>
        <sz val="10"/>
        <color theme="1"/>
        <rFont val="Calibri"/>
        <family val="2"/>
        <scheme val="minor"/>
      </rPr>
      <t xml:space="preserve">).
Capital-import neutrality: tax treatment with all investors remains the same, regardless of their residence. It benefits all players and provides a competitive playing field in the market. </t>
    </r>
    <r>
      <rPr>
        <b/>
        <sz val="10"/>
        <color theme="1"/>
        <rFont val="Calibri"/>
        <family val="2"/>
        <scheme val="minor"/>
      </rPr>
      <t>(3 points</t>
    </r>
    <r>
      <rPr>
        <sz val="10"/>
        <color theme="1"/>
        <rFont val="Calibri"/>
        <family val="2"/>
        <scheme val="minor"/>
      </rPr>
      <t>).</t>
    </r>
  </si>
  <si>
    <t>offen_022</t>
  </si>
  <si>
    <t>offen_023</t>
  </si>
  <si>
    <t>Define national neutrality and explain one benefit.</t>
  </si>
  <si>
    <r>
      <t xml:space="preserve">National neutrality: tax policies are based on the principle of equality, so that the tax policies of several jurisdictions are similar </t>
    </r>
    <r>
      <rPr>
        <b/>
        <sz val="10"/>
        <color theme="1"/>
        <rFont val="Calibri"/>
        <family val="2"/>
        <scheme val="minor"/>
      </rPr>
      <t>(3 points)</t>
    </r>
    <r>
      <rPr>
        <sz val="10"/>
        <color theme="1"/>
        <rFont val="Calibri"/>
        <family val="2"/>
        <scheme val="minor"/>
      </rPr>
      <t xml:space="preserve">. One benefit is that it reduces tax avoidance behaviour among individual and corporate taxpayers, because they pay similar rates irrespective of the location of their operation </t>
    </r>
    <r>
      <rPr>
        <b/>
        <sz val="10"/>
        <color theme="1"/>
        <rFont val="Calibri"/>
        <family val="2"/>
        <scheme val="minor"/>
      </rPr>
      <t>(3 points)</t>
    </r>
    <r>
      <rPr>
        <sz val="10"/>
        <color theme="1"/>
        <rFont val="Calibri"/>
        <family val="2"/>
        <scheme val="minor"/>
      </rPr>
      <t xml:space="preserve">. </t>
    </r>
  </si>
  <si>
    <t>offen_056</t>
  </si>
  <si>
    <t>offen_092</t>
  </si>
  <si>
    <t>offen_093</t>
  </si>
  <si>
    <t>offen_119</t>
  </si>
  <si>
    <t xml:space="preserve">Zoe is in the process of completing her VAT return for the quarter ended 31 March 2020. The following information is available:
• Sales invoices totaling €200,000 were issued in respect of standard rated sales.
• Standard rated expenses amounted to €20,000.
• On 15 February 2020 Zoe purchased machinery at a cost of €10,000. All of the above figures are exclusive of VAT. The standard rate of VAT is currently 20%.
Calculate the amount of VAT payable. Show all calculations.
</t>
  </si>
  <si>
    <r>
      <t xml:space="preserve">VAT return for the quarter ended 31 March 2020
Output VAT
Sales (200,000 x 20%) </t>
    </r>
    <r>
      <rPr>
        <b/>
        <sz val="10"/>
        <color theme="1"/>
        <rFont val="Calibri"/>
        <family val="2"/>
        <scheme val="minor"/>
      </rPr>
      <t>(3 points)</t>
    </r>
    <r>
      <rPr>
        <sz val="10"/>
        <color theme="1"/>
        <rFont val="Calibri"/>
        <family val="2"/>
        <scheme val="minor"/>
      </rPr>
      <t xml:space="preserve"> = 40,000 euros </t>
    </r>
    <r>
      <rPr>
        <b/>
        <sz val="10"/>
        <color theme="1"/>
        <rFont val="Calibri"/>
        <family val="2"/>
        <scheme val="minor"/>
      </rPr>
      <t>(3 points)</t>
    </r>
    <r>
      <rPr>
        <sz val="10"/>
        <color theme="1"/>
        <rFont val="Calibri"/>
        <family val="2"/>
        <scheme val="minor"/>
      </rPr>
      <t xml:space="preserve">
Input VAT
Expenses (20,000 x 20%) </t>
    </r>
    <r>
      <rPr>
        <b/>
        <sz val="10"/>
        <color theme="1"/>
        <rFont val="Calibri"/>
        <family val="2"/>
        <scheme val="minor"/>
      </rPr>
      <t>(3 points)</t>
    </r>
    <r>
      <rPr>
        <sz val="10"/>
        <color theme="1"/>
        <rFont val="Calibri"/>
        <family val="2"/>
        <scheme val="minor"/>
      </rPr>
      <t xml:space="preserve"> = 4,000 euros plus machinery (10,000 x 20/120) = 1,667 </t>
    </r>
    <r>
      <rPr>
        <b/>
        <sz val="10"/>
        <color theme="1"/>
        <rFont val="Calibri"/>
        <family val="2"/>
        <scheme val="minor"/>
      </rPr>
      <t>(3 points)</t>
    </r>
    <r>
      <rPr>
        <sz val="10"/>
        <color theme="1"/>
        <rFont val="Calibri"/>
        <family val="2"/>
        <scheme val="minor"/>
      </rPr>
      <t xml:space="preserve"> = 5,667 euros 
VAT payable = output VAT - input VAT </t>
    </r>
    <r>
      <rPr>
        <b/>
        <sz val="10"/>
        <color theme="1"/>
        <rFont val="Calibri"/>
        <family val="2"/>
        <scheme val="minor"/>
      </rPr>
      <t>(3 points)</t>
    </r>
    <r>
      <rPr>
        <sz val="10"/>
        <color theme="1"/>
        <rFont val="Calibri"/>
        <family val="2"/>
        <scheme val="minor"/>
      </rPr>
      <t xml:space="preserve"> = 40,000 - 5,667 = 34,333 euros </t>
    </r>
    <r>
      <rPr>
        <b/>
        <sz val="10"/>
        <color theme="1"/>
        <rFont val="Calibri"/>
        <family val="2"/>
        <scheme val="minor"/>
      </rPr>
      <t>(3 points)</t>
    </r>
    <r>
      <rPr>
        <sz val="10"/>
        <color theme="1"/>
        <rFont val="Calibri"/>
        <family val="2"/>
        <scheme val="minor"/>
      </rPr>
      <t xml:space="preserve">
</t>
    </r>
  </si>
  <si>
    <t>offen_094</t>
  </si>
  <si>
    <t>offen_057</t>
  </si>
  <si>
    <t>Outline the advantages and disadvantages of a branch and a subsidiary.</t>
  </si>
  <si>
    <t>offen_095</t>
  </si>
  <si>
    <t>Explain the term advance pricing agreement (APA) and describe the two types of APAs.</t>
  </si>
  <si>
    <r>
      <t xml:space="preserve">An advance pricing agreement (APA) is a formal agreement made in advance between a tax authority and a taxpayer to establish a transfer pricing method (TPM) for future transactions. The process of APA helps taxpayers and authorities to resolve issues of the audit before they happen </t>
    </r>
    <r>
      <rPr>
        <b/>
        <sz val="10"/>
        <color theme="1"/>
        <rFont val="Calibri"/>
        <family val="2"/>
        <scheme val="minor"/>
      </rPr>
      <t>(3 points)</t>
    </r>
    <r>
      <rPr>
        <sz val="10"/>
        <color theme="1"/>
        <rFont val="Calibri"/>
        <family val="2"/>
        <scheme val="minor"/>
      </rPr>
      <t xml:space="preserve">. This method increases the efficiency of the tax system and maintains updated information to conduct a smooth transfer pricing process. It allows taxpayers to negotiate a specific TPM up to five years in advance </t>
    </r>
    <r>
      <rPr>
        <b/>
        <sz val="10"/>
        <color theme="1"/>
        <rFont val="Calibri"/>
        <family val="2"/>
        <scheme val="minor"/>
      </rPr>
      <t>(3 points</t>
    </r>
    <r>
      <rPr>
        <sz val="10"/>
        <color theme="1"/>
        <rFont val="Calibri"/>
        <family val="2"/>
        <scheme val="minor"/>
      </rPr>
      <t xml:space="preserve">). 
Types: unilateral, bilateral, or multilateral contract </t>
    </r>
    <r>
      <rPr>
        <b/>
        <sz val="10"/>
        <color theme="1"/>
        <rFont val="Calibri"/>
        <family val="2"/>
        <scheme val="minor"/>
      </rPr>
      <t>(3 points)</t>
    </r>
    <r>
      <rPr>
        <sz val="10"/>
        <color theme="1"/>
        <rFont val="Calibri"/>
        <family val="2"/>
        <scheme val="minor"/>
      </rPr>
      <t xml:space="preserve">.
1. Unilateral APA: A TPM negotiation occurs between a tax collection agency and a taxpayer in a unilateral arrangement. It helps taxpayers resolve the tax-related dispute with foreign administration by requesting a tax-collecting agency to initiate proceeding with the foreign administration. </t>
    </r>
    <r>
      <rPr>
        <b/>
        <sz val="10"/>
        <color theme="1"/>
        <rFont val="Calibri"/>
        <family val="2"/>
        <scheme val="minor"/>
      </rPr>
      <t>(3 points)</t>
    </r>
    <r>
      <rPr>
        <sz val="10"/>
        <color theme="1"/>
        <rFont val="Calibri"/>
        <family val="2"/>
        <scheme val="minor"/>
      </rPr>
      <t xml:space="preserve">. 
2. Bilateral or multilateral APA: In bilateral APA or multilateral APA, an agreement is made between one (bilateral) or more (multilateral) tax administrations and a taxpayer </t>
    </r>
    <r>
      <rPr>
        <b/>
        <sz val="10"/>
        <color theme="1"/>
        <rFont val="Calibri"/>
        <family val="2"/>
        <scheme val="minor"/>
      </rPr>
      <t>(3 points)</t>
    </r>
    <r>
      <rPr>
        <sz val="10"/>
        <color theme="1"/>
        <rFont val="Calibri"/>
        <family val="2"/>
        <scheme val="minor"/>
      </rPr>
      <t xml:space="preserve">. The main feature of this agreement is that the taxpayer will have assurance on earnings and the tax authorities will not levy double taxation on the income associated with a covered transaction. </t>
    </r>
    <r>
      <rPr>
        <b/>
        <sz val="10"/>
        <color theme="1"/>
        <rFont val="Calibri"/>
        <family val="2"/>
        <scheme val="minor"/>
      </rPr>
      <t>(3 points)</t>
    </r>
    <r>
      <rPr>
        <sz val="10"/>
        <color theme="1"/>
        <rFont val="Calibri"/>
        <family val="2"/>
        <scheme val="minor"/>
      </rPr>
      <t xml:space="preserve">.  </t>
    </r>
  </si>
  <si>
    <t>offen_096</t>
  </si>
  <si>
    <t>offen_120</t>
  </si>
  <si>
    <t>offen_059</t>
  </si>
  <si>
    <t>offen_098</t>
  </si>
  <si>
    <t>offen_121</t>
  </si>
  <si>
    <t>offen_122</t>
  </si>
  <si>
    <t>offen_123</t>
  </si>
  <si>
    <t>offen_124</t>
  </si>
  <si>
    <t>offen_125</t>
  </si>
  <si>
    <t>offen_126</t>
  </si>
  <si>
    <t>offen_127</t>
  </si>
  <si>
    <t>Schwierigkeitsgrad</t>
  </si>
  <si>
    <t>Bild</t>
  </si>
  <si>
    <t>Ja</t>
  </si>
  <si>
    <t>Nein</t>
  </si>
  <si>
    <t>MC Fragen pro Lektion</t>
  </si>
  <si>
    <t>MC leicht</t>
  </si>
  <si>
    <t>MC mittel</t>
  </si>
  <si>
    <t>MC schwer</t>
  </si>
  <si>
    <t>Offene Fragen / Lektion</t>
  </si>
  <si>
    <t>Offen leicht</t>
  </si>
  <si>
    <t>Offen mittel</t>
  </si>
  <si>
    <t>Offen schwer</t>
  </si>
  <si>
    <t>Which of the following is the primary objective of financial management?</t>
  </si>
  <si>
    <t>Which of the following statements is most accurate?</t>
  </si>
  <si>
    <t xml:space="preserve">The Chief Financial Officer (CFO) has to determine the portion of profit the company should share with its shareholders. What type of decision is the CFO taking in this scenario? </t>
  </si>
  <si>
    <t>Owner’s capital</t>
  </si>
  <si>
    <t>Providing a platform for foreign currency traders to perform arbitrage</t>
  </si>
  <si>
    <t xml:space="preserve">the firm’s overall business objectives.
</t>
  </si>
  <si>
    <t>Mr. Samson is a professor of finance. He performs asset valuations of fortune 500 companies and publishes his findings in reputable finance journals. Which of the following best describes Mr. Samson’s role in relation to Fortune 500 companies?</t>
  </si>
  <si>
    <t>Domestic investment and insurance activities</t>
  </si>
  <si>
    <t>Tiffany plans to travel to India from the UK for a business meeting. Her budget for this trip is £500, for which the travel agent offered her 50,000 rupees in exchange. What is the rupees–pounds exchange rate?</t>
  </si>
  <si>
    <r>
      <t>Assume that Venezuela imported $100 million worth of goods and $50 million worth of services in 2018. During 2018, the total export of goods and services by Venezuela was $300 million and $80 million, respectively. What is the current account balance for Venezuela in 2018</t>
    </r>
    <r>
      <rPr>
        <sz val="10"/>
        <rFont val="Calibri"/>
        <family val="2"/>
        <scheme val="minor"/>
      </rPr>
      <t xml:space="preserve"> in millions of dollars</t>
    </r>
    <r>
      <rPr>
        <sz val="10"/>
        <color theme="1"/>
        <rFont val="Calibri"/>
        <family val="2"/>
        <scheme val="minor"/>
      </rPr>
      <t>?</t>
    </r>
  </si>
  <si>
    <t>Assume that in 2019, the sale of ownership of assets, acquisition of assets, and the transfer of financial assets by migrants in France was €500 million, €600 million, and €50 million respectively. What is the net capital account balance for France in 2019 in millions of euros?</t>
  </si>
  <si>
    <t>Assume that in 2019, the net capital account balance, acquisition of assets, and transfer of financial assets by migrants in Greece were €1,500 million, €700 million, and €450 million, respectively. What is the the sale of ownership of assets for Greece in 2019?</t>
  </si>
  <si>
    <t xml:space="preserve">What is the financial account balance of a country (in millions USD) with the following figures (in millions USD)?
Net portfolio investment =  -80
Net direct investment  = 50
Asset financing = 40
Omissions and errors = 20
</t>
  </si>
  <si>
    <t>Protecting a firm’s profit margin from currency fluctuations</t>
  </si>
  <si>
    <t>Protecting a firm’s profit margin from taxation</t>
  </si>
  <si>
    <t>Protecting a firm’s profit margin from political instability</t>
  </si>
  <si>
    <t>Protecting a firm’s profit from social media attention</t>
  </si>
  <si>
    <t>Operating exposure is hard to predict as cash flows rely on raw material cost only.</t>
  </si>
  <si>
    <t>Operating exposure is hard to predict as cash flows rely on labor wages only.</t>
  </si>
  <si>
    <t>Human resources cost</t>
  </si>
  <si>
    <t>Average cost of producing the company’s goods</t>
  </si>
  <si>
    <t>Average cost of a company’s human resources</t>
  </si>
  <si>
    <t>Average cost of distribution of a company’s products</t>
  </si>
  <si>
    <t>Which of the following statements is most accurate about cost of equity?</t>
  </si>
  <si>
    <r>
      <t xml:space="preserve">The cost of equity is associated with the firm’s share price, </t>
    </r>
    <r>
      <rPr>
        <sz val="10"/>
        <rFont val="Calibri"/>
        <family val="2"/>
        <scheme val="minor"/>
      </rPr>
      <t>which fluctuates depending on numerous factors.</t>
    </r>
  </si>
  <si>
    <t>Which of the following is most accurate regarding foreign direct investment (FDI)?</t>
  </si>
  <si>
    <r>
      <rPr>
        <sz val="10"/>
        <rFont val="Calibri"/>
        <family val="2"/>
        <scheme val="minor"/>
      </rPr>
      <t>increase uniformity among a company’s investments.</t>
    </r>
    <r>
      <rPr>
        <sz val="10"/>
        <color theme="1"/>
        <rFont val="Calibri"/>
        <family val="2"/>
        <scheme val="minor"/>
      </rPr>
      <t xml:space="preserve">
</t>
    </r>
  </si>
  <si>
    <t>What is the interest coverage ratio based on the following information? 
Earnings before interest and tax (EBIT) = 150,000 
20% long term debt = 1,000,000</t>
  </si>
  <si>
    <t>What is the total loan based on the following information?                                       Interest coverage ratio = 2                                                                                                 Earnings before interest and tax (EBIT) = 50,000                                                                                                                       Loan interest rate = 20%</t>
  </si>
  <si>
    <t>Which of the following plays a major role in an MNC’s cost of capital?</t>
  </si>
  <si>
    <t>Which of the following is a short-term financing strategy of an MNC?</t>
  </si>
  <si>
    <t>Analyze available bonds for financing</t>
  </si>
  <si>
    <t>Ms Plaza borrowed €2,000 from the bank which will be repaid in 6 months. If the interest rate is 5%, what is the compound annual rate?</t>
  </si>
  <si>
    <t>What is the compound interest on £1,000 for year 2 at 2% per annum?</t>
  </si>
  <si>
    <t>Which of the following is the main difference between a bank draft and a check?</t>
  </si>
  <si>
    <t>A bank draft is guaranteed by the issuing bank.</t>
  </si>
  <si>
    <t>A bank draft is guaranteed by a country’s central bank.</t>
  </si>
  <si>
    <t>A bank draft is guaranteed by the customer.</t>
  </si>
  <si>
    <t>A bank draft is guaranteed by the seller.</t>
  </si>
  <si>
    <t>Banker’s acceptance</t>
  </si>
  <si>
    <t>Small and medium-size corporations</t>
  </si>
  <si>
    <t>Which of the following instruments is used in an international banker’s acceptance?</t>
  </si>
  <si>
    <t>Letter of transfer</t>
  </si>
  <si>
    <r>
      <t xml:space="preserve">Which of the following is </t>
    </r>
    <r>
      <rPr>
        <b/>
        <sz val="11"/>
        <color rgb="FF9C5700"/>
        <rFont val="Calibri"/>
        <family val="2"/>
        <scheme val="minor"/>
      </rPr>
      <t>not</t>
    </r>
    <r>
      <rPr>
        <sz val="11"/>
        <color rgb="FF9C5700"/>
        <rFont val="Calibri"/>
        <family val="2"/>
        <scheme val="minor"/>
      </rPr>
      <t xml:space="preserve"> an example of a tax haven?</t>
    </r>
  </si>
  <si>
    <t>Increases tax equality</t>
  </si>
  <si>
    <t>Facilitates tax enforcement</t>
  </si>
  <si>
    <t>Decreases risk</t>
  </si>
  <si>
    <r>
      <t xml:space="preserve">Which of the following is </t>
    </r>
    <r>
      <rPr>
        <b/>
        <sz val="10"/>
        <color theme="1"/>
        <rFont val="Calibri"/>
        <family val="2"/>
        <scheme val="minor"/>
      </rPr>
      <t>not</t>
    </r>
    <r>
      <rPr>
        <sz val="10"/>
        <color theme="1"/>
        <rFont val="Calibri"/>
        <family val="2"/>
        <scheme val="minor"/>
      </rPr>
      <t xml:space="preserve"> an example of passive income?</t>
    </r>
  </si>
  <si>
    <t>Using the subtraction method, what is the overall VAT paid in the following scenario, with a VAT rate of 15%?                                                                                                                               The goods followed three stages of production:
Stage 1: Raw material is sold to the manufacturer, and the cost per unit is €600 plus €300 value is added. 
Stage 2: The finished goods are shipped to the retailer at a price of €960 plus €750 value is added.
Stage 3: A retail sale is made at a price of €1200 to the end-user, plus €360 value is added.</t>
  </si>
  <si>
    <t>The purpose of transfer pricing is to ensure that the expenses of a non-tax holiday segment are not…</t>
  </si>
  <si>
    <t>RW: May need to be removed or changed: Same correct answer, same answer options. Probably won't be accepted by e-assessment</t>
  </si>
  <si>
    <t>If the opportunity cost per unit of raw material is €30 and the incremental cost per barrel is €55, what is the minimum transfer price?</t>
  </si>
  <si>
    <t>a standard period of 5 years, which does not have to be specified in the APA.</t>
  </si>
  <si>
    <t>reducing the income chargeable to tax.</t>
  </si>
  <si>
    <t>increasing the income chargeable to tax.</t>
  </si>
  <si>
    <t>reducing the loss chargeable to tax.</t>
  </si>
  <si>
    <t>converting the loss into income.</t>
  </si>
  <si>
    <r>
      <t xml:space="preserve">Transfer pricing provisions do </t>
    </r>
    <r>
      <rPr>
        <b/>
        <sz val="10"/>
        <color theme="1"/>
        <rFont val="Calibri"/>
        <family val="2"/>
        <scheme val="minor"/>
      </rPr>
      <t>not</t>
    </r>
    <r>
      <rPr>
        <sz val="10"/>
        <color theme="1"/>
        <rFont val="Calibri"/>
        <family val="2"/>
        <scheme val="minor"/>
      </rPr>
      <t xml:space="preserve"> apply in a case where the computation of income has the effect of…</t>
    </r>
  </si>
  <si>
    <t>In the arm’s length transfer pricing method, how should a company set an appropriate price if more than one price is available?</t>
  </si>
  <si>
    <t>Based on the average price</t>
  </si>
  <si>
    <t>Based on the lowest price</t>
  </si>
  <si>
    <t>Based on the highest price</t>
  </si>
  <si>
    <t>Based on the market price</t>
  </si>
  <si>
    <t>Which of the following individuals or entities pays the value added tax (VAT)?</t>
  </si>
  <si>
    <t>MC_040</t>
  </si>
  <si>
    <t>MC_041</t>
  </si>
  <si>
    <t>MC_042</t>
  </si>
  <si>
    <r>
      <t xml:space="preserve">Capital budgeting: Long-term investments, such as new machinery, replacement machinery, new facilities, new products, and research and development initiatives, are evaluated as part of the capital budgeting process. Major capital, or investment, expenditures are budgeted for. </t>
    </r>
    <r>
      <rPr>
        <b/>
        <sz val="10"/>
        <color theme="1"/>
        <rFont val="Calibri"/>
        <family val="2"/>
        <scheme val="minor"/>
      </rPr>
      <t xml:space="preserve">(3 points)
</t>
    </r>
    <r>
      <rPr>
        <sz val="10"/>
        <color theme="1"/>
        <rFont val="Calibri"/>
        <family val="2"/>
        <scheme val="minor"/>
      </rPr>
      <t xml:space="preserve">Working capital management:
Short-term assets and liabilities are managed through working capital. Working capital management's primary goal is to make sure that the organization can continue to operate while having enough financial resources to cover current short-term obligations and upcoming liabilities. Managing cash, accounts receivable and payable, and inventories are all parts of managing working capital. </t>
    </r>
    <r>
      <rPr>
        <b/>
        <sz val="10"/>
        <color theme="1"/>
        <rFont val="Calibri"/>
        <family val="2"/>
        <scheme val="minor"/>
      </rPr>
      <t>(3 points)</t>
    </r>
    <r>
      <rPr>
        <sz val="10"/>
        <color theme="1"/>
        <rFont val="Calibri"/>
        <family val="2"/>
        <scheme val="minor"/>
      </rPr>
      <t xml:space="preserve">
</t>
    </r>
  </si>
  <si>
    <t>Explain the director's responsibility with regards to a firm's dividend decision.</t>
  </si>
  <si>
    <r>
      <t xml:space="preserve">Directors pay special attention to maximizing shareholder value when making dividend decisions. Even during periods of crisis, directors will adapt their dividend strategies to satisfy their shareholders. </t>
    </r>
    <r>
      <rPr>
        <b/>
        <sz val="10"/>
        <color theme="1"/>
        <rFont val="Calibri"/>
        <family val="2"/>
        <scheme val="minor"/>
      </rPr>
      <t xml:space="preserve">(2 points) </t>
    </r>
    <r>
      <rPr>
        <sz val="10"/>
        <color theme="1"/>
        <rFont val="Calibri"/>
        <family val="2"/>
        <scheme val="minor"/>
      </rPr>
      <t xml:space="preserve">Directors are also responsible for deciding whether to retain earnings instead of distributing them among shareholders. </t>
    </r>
    <r>
      <rPr>
        <b/>
        <sz val="10"/>
        <color theme="1"/>
        <rFont val="Calibri"/>
        <family val="2"/>
        <scheme val="minor"/>
      </rPr>
      <t>(2 points)</t>
    </r>
    <r>
      <rPr>
        <sz val="10"/>
        <color theme="1"/>
        <rFont val="Calibri"/>
        <family val="2"/>
        <scheme val="minor"/>
      </rPr>
      <t xml:space="preserve"> The director is responsible for maintaining stable dividend policies and a predictable and steady dividend payout ratio year to year. </t>
    </r>
    <r>
      <rPr>
        <b/>
        <sz val="10"/>
        <color theme="1"/>
        <rFont val="Calibri"/>
        <family val="2"/>
        <scheme val="minor"/>
      </rPr>
      <t>(2 points)</t>
    </r>
  </si>
  <si>
    <r>
      <t>Profit Maximization:
Any business activity is performed to earn profit. It is a business concern to function resourcefully for profit maximization. In financial management, profitability is an indicator measuring a firm's performance. (</t>
    </r>
    <r>
      <rPr>
        <b/>
        <sz val="10"/>
        <color rgb="FF000000"/>
        <rFont val="Calibri"/>
        <family val="2"/>
      </rPr>
      <t xml:space="preserve">3 points)
</t>
    </r>
    <r>
      <rPr>
        <sz val="10"/>
        <color rgb="FF000000"/>
        <rFont val="Calibri"/>
        <family val="2"/>
      </rPr>
      <t xml:space="preserve">Wealth Maximization of Shareholders: 
This refers to maximizing the wealth of the persons whose money or assets are involved in a company's business activities. It is a central goal of a business to increase the wealth of the individuals who are participating in the business concern. </t>
    </r>
    <r>
      <rPr>
        <b/>
        <sz val="10"/>
        <color rgb="FF000000"/>
        <rFont val="Calibri"/>
        <family val="2"/>
      </rPr>
      <t>(3  points)</t>
    </r>
  </si>
  <si>
    <t>Discuss the scope of financial management, naming six key areas and briefly explaining each area's role in or relationship to financial management.</t>
  </si>
  <si>
    <t>Differentiate between the traditional and modern approaches to financial management.</t>
  </si>
  <si>
    <r>
      <t xml:space="preserve">Traditional Approach
The traditional approach mainly focused on traditionally accepted methods and past experiences in financial management. This approach is based on the generation of funds for business activities by borrowing from lending institutions and identifying sources of funds. </t>
    </r>
    <r>
      <rPr>
        <b/>
        <sz val="10"/>
        <color theme="1"/>
        <rFont val="Calibri"/>
        <family val="2"/>
        <scheme val="minor"/>
      </rPr>
      <t>(3 points)</t>
    </r>
    <r>
      <rPr>
        <sz val="10"/>
        <color theme="1"/>
        <rFont val="Calibri"/>
        <family val="2"/>
        <scheme val="minor"/>
      </rPr>
      <t xml:space="preserve">
Modern Approach
This approach is more developed than the traditional approach. The modern approach includes the analytical process that addresses the financial problems of a business. This method covers allocating funds from various resources and the acquisition of funds. The modern approach is more advanced and equipped to guide business in today's world to raise funds and properly allocate them </t>
    </r>
    <r>
      <rPr>
        <b/>
        <sz val="10"/>
        <color theme="1"/>
        <rFont val="Calibri"/>
        <family val="2"/>
        <scheme val="minor"/>
      </rPr>
      <t>(3 points)</t>
    </r>
    <r>
      <rPr>
        <sz val="10"/>
        <color theme="1"/>
        <rFont val="Calibri"/>
        <family val="2"/>
        <scheme val="minor"/>
      </rPr>
      <t>.</t>
    </r>
  </si>
  <si>
    <r>
      <t xml:space="preserve">1. Economics
Financial management addresses both micro and macroeconomics. It involves making investment decisions that are closely related to the fundamental aspects of economics. Financial management also employs economic modeling and various equations, such as economic order, quantity, and the money value discount factor.
2. Accounting
Financial management also plays an key role when it comes to accounting. MNCs draw heavily on the financial information recorded in their accounting systems when making important decisions. In theory and in practice, financial management and accounting are treated as interrelated disciplines. By combining financial management and accounting, financial managers are able to analyze, interpret, and communicate all of the financial information at their disposal to guide business decisions.
3. Mathematics
The modern approach to financial management is based on advanced statistical and mathematical models. Numerous studies have used mathematical methods to resolve financial management issues. These methods are commonly referred to as econometrics.
4. Production
Financial management can also help steer production planning and business operations, enabling financial managers to transform receivables into profits. In this context, financial management can be used to minimize the cost of raw materials, operating expenses, salaries, and wages. All these costs can be forecast using financial management, allowing managers to allocate the optimum quantity and quality of resources to the production department.
5. Marketing
Financial management oversees budgeting and the allocation of adequate funds to the marketing department, which they require for carrying out marketing campaigns. As a result, financial management is closely linked to marketing activities.
6. Human Resources
HR requires adequate financial support to hire top talent. Financial management is necessary for the allocation of funds the support various aspects of HR, from salary, wages, and bonuses to pension contributions and commissions. Financial managers work closely with the HR department to make sure everything runs smoothly at the firm.
</t>
    </r>
    <r>
      <rPr>
        <b/>
        <sz val="10"/>
        <color theme="1"/>
        <rFont val="Calibri"/>
        <family val="2"/>
        <scheme val="minor"/>
      </rPr>
      <t>(3 points each)</t>
    </r>
  </si>
  <si>
    <t>Describe currency risk, including who is most exposed, the main consequence, and how it can be minimized.</t>
  </si>
  <si>
    <r>
      <t xml:space="preserve">Companies and investors with offshore firms are the main parties exposed to currency risk </t>
    </r>
    <r>
      <rPr>
        <b/>
        <sz val="10"/>
        <color rgb="FF000000"/>
        <rFont val="Calibri"/>
        <family val="2"/>
      </rPr>
      <t>(2 points)</t>
    </r>
    <r>
      <rPr>
        <sz val="10"/>
        <color rgb="FF000000"/>
        <rFont val="Calibri"/>
        <family val="2"/>
      </rPr>
      <t xml:space="preserve">. Currency risk comes from trading in foreign currencies and can make profits and losses hard to predict </t>
    </r>
    <r>
      <rPr>
        <b/>
        <sz val="10"/>
        <color rgb="FF000000"/>
        <rFont val="Calibri"/>
        <family val="2"/>
      </rPr>
      <t>(2 points)</t>
    </r>
    <r>
      <rPr>
        <sz val="10"/>
        <color rgb="FF000000"/>
        <rFont val="Calibri"/>
        <family val="2"/>
      </rPr>
      <t xml:space="preserve">. Institutional investors tend to use mutual funds and hedge funds to minimize currency risk, whereas MNCs employ options contracts, futures, and other derivatives </t>
    </r>
    <r>
      <rPr>
        <b/>
        <sz val="10"/>
        <color rgb="FF000000"/>
        <rFont val="Calibri"/>
        <family val="2"/>
      </rPr>
      <t>(2 points)</t>
    </r>
    <r>
      <rPr>
        <sz val="10"/>
        <color rgb="FF000000"/>
        <rFont val="Calibri"/>
        <family val="2"/>
      </rPr>
      <t xml:space="preserve">. </t>
    </r>
  </si>
  <si>
    <t>Describe the main benefit of international trade, and explain one risk involved and how that risk can be offset. Describe the role of the World Trade Organization (WTO).</t>
  </si>
  <si>
    <r>
      <t xml:space="preserve">International trade offers a relatively low-cost way to export or import materials, supplies, and finished goods </t>
    </r>
    <r>
      <rPr>
        <b/>
        <sz val="10"/>
        <color theme="1"/>
        <rFont val="Calibri"/>
        <family val="2"/>
        <scheme val="minor"/>
      </rPr>
      <t>(2 points)</t>
    </r>
    <r>
      <rPr>
        <sz val="10"/>
        <color theme="1"/>
        <rFont val="Calibri"/>
        <family val="2"/>
        <scheme val="minor"/>
      </rPr>
      <t xml:space="preserve">. The main risk is capital risk </t>
    </r>
    <r>
      <rPr>
        <b/>
        <sz val="10"/>
        <color theme="1"/>
        <rFont val="Calibri"/>
        <family val="2"/>
        <scheme val="minor"/>
      </rPr>
      <t>(1 points)</t>
    </r>
    <r>
      <rPr>
        <sz val="10"/>
        <color theme="1"/>
        <rFont val="Calibri"/>
        <family val="2"/>
        <scheme val="minor"/>
      </rPr>
      <t xml:space="preserve">. When hit by a decline in imports or exports, companies typically opt to discontinue or minimize their operations abroad to offset the risk </t>
    </r>
    <r>
      <rPr>
        <b/>
        <sz val="10"/>
        <color theme="1"/>
        <rFont val="Calibri"/>
        <family val="2"/>
        <scheme val="minor"/>
      </rPr>
      <t>(2 points)</t>
    </r>
    <r>
      <rPr>
        <sz val="10"/>
        <color theme="1"/>
        <rFont val="Calibri"/>
        <family val="2"/>
        <scheme val="minor"/>
      </rPr>
      <t xml:space="preserve">. The WTO promotes trade between developing and developed countries </t>
    </r>
    <r>
      <rPr>
        <b/>
        <sz val="10"/>
        <color theme="1"/>
        <rFont val="Calibri"/>
        <family val="2"/>
        <scheme val="minor"/>
      </rPr>
      <t>(1 point).</t>
    </r>
    <r>
      <rPr>
        <sz val="10"/>
        <color theme="1"/>
        <rFont val="Calibri"/>
        <family val="2"/>
        <scheme val="minor"/>
      </rPr>
      <t xml:space="preserve">
</t>
    </r>
  </si>
  <si>
    <t>Question removed as it was based on a reading that was replaced because it was not available through our library.</t>
  </si>
  <si>
    <t>List six common issues that managers of an MNC must consider when deciding to expand operations into a foreign country.</t>
  </si>
  <si>
    <r>
      <t xml:space="preserve">a. The foreign exchange market
b. The international financial system
c. The host country’s economic system
d. The global environment
e. The host country’s social and cultural norms
f. The tax and legal system
(Other answers are also possible)
</t>
    </r>
    <r>
      <rPr>
        <b/>
        <sz val="10"/>
        <color theme="1"/>
        <rFont val="Calibri"/>
        <family val="2"/>
        <scheme val="minor"/>
      </rPr>
      <t>(3 points each)</t>
    </r>
  </si>
  <si>
    <t>List down three key features of international monetary system.</t>
  </si>
  <si>
    <r>
      <t>•	A smooth, unrestricted and efficient flow of investment and trade among the countries.
•	A stable foreign exchange rate system
•	Strengthening the Balance of Payments and avoid global economic disruptions.
•	Provide support to the countries in terms of Balance of Payments deficit and liquidity problems.
•	Eliminate uncertainty in foreign trade.
•	Promote independent fiscal and monetary policies for global economies.
(2</t>
    </r>
    <r>
      <rPr>
        <b/>
        <sz val="10"/>
        <color theme="1"/>
        <rFont val="Calibri"/>
        <family val="2"/>
        <scheme val="minor"/>
      </rPr>
      <t xml:space="preserve"> points each)</t>
    </r>
  </si>
  <si>
    <r>
      <t>The International Monetary Fund (IMF) seeks to ensure financial stability, foster a global monetary system, promote sustainable growth, promote employment, reduce poverty, and encourage international trade (</t>
    </r>
    <r>
      <rPr>
        <b/>
        <sz val="10"/>
        <color theme="1"/>
        <rFont val="Calibri"/>
        <family val="2"/>
        <scheme val="minor"/>
      </rPr>
      <t>3 points</t>
    </r>
    <r>
      <rPr>
        <sz val="10"/>
        <color theme="1"/>
        <rFont val="Calibri"/>
        <family val="2"/>
        <scheme val="minor"/>
      </rPr>
      <t xml:space="preserve">). The work of the World Bank is closely intertwined with policies introduced by the United Nations (UN). The World Bank acts as a vital source of funding for projects in member countries to promote economic growth. </t>
    </r>
    <r>
      <rPr>
        <b/>
        <sz val="10"/>
        <color theme="1"/>
        <rFont val="Calibri"/>
        <family val="2"/>
        <scheme val="minor"/>
      </rPr>
      <t>(3 points)</t>
    </r>
    <r>
      <rPr>
        <sz val="10"/>
        <color theme="1"/>
        <rFont val="Calibri"/>
        <family val="2"/>
        <scheme val="minor"/>
      </rPr>
      <t xml:space="preserve"> </t>
    </r>
  </si>
  <si>
    <t>Briefly describe the role of the two major international monetary agencies in strenghtening the international monetary system.</t>
  </si>
  <si>
    <t>Question removed because this topic is not covered in the script and the author did not specify a required reading as the source</t>
  </si>
  <si>
    <t>Differentiate between floating and fixed exchange rates.</t>
  </si>
  <si>
    <t>An importer has $100,000 in a Benno bank (UK). Presently the exchange rate is GBP 0.80 to 1.00 USD. If GBP were to be devalued by 10%, what would be the currency gain or loss in USD? If the pound appreciates against the dollar by 10%, what would be the currency gain or loss in pounds (GBP)? Show all calculations.</t>
  </si>
  <si>
    <r>
      <t xml:space="preserve">Pound value = $100,000 x 0.80 = £80,000 (80,000 GBP) </t>
    </r>
    <r>
      <rPr>
        <b/>
        <sz val="10"/>
        <color rgb="FF000000"/>
        <rFont val="Calibri"/>
        <family val="2"/>
      </rPr>
      <t>(3 points)</t>
    </r>
    <r>
      <rPr>
        <sz val="10"/>
        <color rgb="FF000000"/>
        <rFont val="Calibri"/>
        <family val="2"/>
      </rPr>
      <t xml:space="preserve">
Exchange rate after devaluation =  0.80 x (1 - 10) = 0.72 </t>
    </r>
    <r>
      <rPr>
        <b/>
        <sz val="10"/>
        <color rgb="FF000000"/>
        <rFont val="Calibri"/>
        <family val="2"/>
      </rPr>
      <t>(2 points)</t>
    </r>
    <r>
      <rPr>
        <sz val="10"/>
        <color rgb="FF000000"/>
        <rFont val="Calibri"/>
        <family val="2"/>
      </rPr>
      <t xml:space="preserve">
New pound value = $100,000 x 0.72 = $72,000 </t>
    </r>
    <r>
      <rPr>
        <b/>
        <sz val="10"/>
        <color rgb="FF000000"/>
        <rFont val="Calibri"/>
        <family val="2"/>
      </rPr>
      <t>(2 points)</t>
    </r>
    <r>
      <rPr>
        <sz val="10"/>
        <color rgb="FF000000"/>
        <rFont val="Calibri"/>
        <family val="2"/>
      </rPr>
      <t xml:space="preserve">
This results in a loss of $8,000 </t>
    </r>
    <r>
      <rPr>
        <b/>
        <sz val="10"/>
        <color rgb="FF000000"/>
        <rFont val="Calibri"/>
        <family val="2"/>
      </rPr>
      <t>(3 points)</t>
    </r>
    <r>
      <rPr>
        <sz val="10"/>
        <color rgb="FF000000"/>
        <rFont val="Calibri"/>
        <family val="2"/>
      </rPr>
      <t xml:space="preserve">
Exchange rate after appreciation =  0.80 x (1 + 10) = 0.88 </t>
    </r>
    <r>
      <rPr>
        <b/>
        <sz val="10"/>
        <color rgb="FF000000"/>
        <rFont val="Calibri"/>
        <family val="2"/>
      </rPr>
      <t>(3 points)</t>
    </r>
    <r>
      <rPr>
        <sz val="10"/>
        <color rgb="FF000000"/>
        <rFont val="Calibri"/>
        <family val="2"/>
      </rPr>
      <t xml:space="preserve">
New pound value = $100,000 x 0.88 = $88,000 </t>
    </r>
    <r>
      <rPr>
        <b/>
        <sz val="10"/>
        <color rgb="FF000000"/>
        <rFont val="Calibri"/>
        <family val="2"/>
      </rPr>
      <t>(2 points)</t>
    </r>
    <r>
      <rPr>
        <sz val="10"/>
        <color rgb="FF000000"/>
        <rFont val="Calibri"/>
        <family val="2"/>
      </rPr>
      <t xml:space="preserve">
This results in a gain of $8,000 </t>
    </r>
    <r>
      <rPr>
        <b/>
        <sz val="10"/>
        <color rgb="FF000000"/>
        <rFont val="Calibri"/>
        <family val="2"/>
      </rPr>
      <t>(3 points)</t>
    </r>
  </si>
  <si>
    <t xml:space="preserve">Assume the following information for the UK in 2020:
 (all amounts in 000 million GBP)
Export of goods: 1,500
Expert of services: 450
Import of goods: 900
Import of services: 250
Sale of ownership assets: 700
Acquisition of assets: 600
Transfer of financial assets by migrants: 50
Net portfolio investments: -80
Net direct investments: 90
Asset financing: 30
Omissions and errors: 10
Calculate the following, showing all steps in your calculations:
a) Current account balance
b) Net capital account balance
c) Financial account balance
d) Balance of payments
</t>
  </si>
  <si>
    <r>
      <t xml:space="preserve">a) Current account balance = exports of goods - imports of goods + exports of services - imports of services
= 1500 – 900 + 450 – 250 </t>
    </r>
    <r>
      <rPr>
        <b/>
        <sz val="10"/>
        <color theme="1"/>
        <rFont val="Calibri"/>
        <family val="2"/>
        <scheme val="minor"/>
      </rPr>
      <t xml:space="preserve">(2 points) </t>
    </r>
    <r>
      <rPr>
        <sz val="10"/>
        <color theme="1"/>
        <rFont val="Calibri"/>
        <family val="2"/>
        <scheme val="minor"/>
      </rPr>
      <t xml:space="preserve">= 800 </t>
    </r>
    <r>
      <rPr>
        <b/>
        <sz val="10"/>
        <color theme="1"/>
        <rFont val="Calibri"/>
        <family val="2"/>
        <scheme val="minor"/>
      </rPr>
      <t>(2 points)</t>
    </r>
    <r>
      <rPr>
        <sz val="10"/>
        <color theme="1"/>
        <rFont val="Calibri"/>
        <family val="2"/>
        <scheme val="minor"/>
      </rPr>
      <t xml:space="preserve">
b) Net capital account balance = sale of ownership of assets – acquisition of assets + transfer of financial assets by migrants
 = 700 – 600 + 50 </t>
    </r>
    <r>
      <rPr>
        <b/>
        <sz val="10"/>
        <color theme="1"/>
        <rFont val="Calibri"/>
        <family val="2"/>
        <scheme val="minor"/>
      </rPr>
      <t xml:space="preserve">(2 points) </t>
    </r>
    <r>
      <rPr>
        <sz val="10"/>
        <color theme="1"/>
        <rFont val="Calibri"/>
        <family val="2"/>
        <scheme val="minor"/>
      </rPr>
      <t xml:space="preserve">= 150 </t>
    </r>
    <r>
      <rPr>
        <b/>
        <sz val="10"/>
        <color theme="1"/>
        <rFont val="Calibri"/>
        <family val="2"/>
        <scheme val="minor"/>
      </rPr>
      <t>(2 points)</t>
    </r>
    <r>
      <rPr>
        <sz val="10"/>
        <color theme="1"/>
        <rFont val="Calibri"/>
        <family val="2"/>
        <scheme val="minor"/>
      </rPr>
      <t xml:space="preserve">
c) Financial account balance = net portfolio investment + net direct investment + asset financing + omissions and errors
= -80 + 90 + 30 + 10 </t>
    </r>
    <r>
      <rPr>
        <b/>
        <sz val="10"/>
        <color theme="1"/>
        <rFont val="Calibri"/>
        <family val="2"/>
        <scheme val="minor"/>
      </rPr>
      <t>(2 points)</t>
    </r>
    <r>
      <rPr>
        <sz val="10"/>
        <color theme="1"/>
        <rFont val="Calibri"/>
        <family val="2"/>
        <scheme val="minor"/>
      </rPr>
      <t xml:space="preserve"> = 50 </t>
    </r>
    <r>
      <rPr>
        <b/>
        <sz val="10"/>
        <color theme="1"/>
        <rFont val="Calibri"/>
        <family val="2"/>
        <scheme val="minor"/>
      </rPr>
      <t>(2 points)</t>
    </r>
    <r>
      <rPr>
        <sz val="10"/>
        <color theme="1"/>
        <rFont val="Calibri"/>
        <family val="2"/>
        <scheme val="minor"/>
      </rPr>
      <t xml:space="preserve"> 
d) Balance of payments = current account balance + net capital account balance + financial account balance
= 800 + 150 + 50 </t>
    </r>
    <r>
      <rPr>
        <b/>
        <sz val="10"/>
        <color theme="1"/>
        <rFont val="Calibri"/>
        <family val="2"/>
        <scheme val="minor"/>
      </rPr>
      <t xml:space="preserve">(3 points) </t>
    </r>
    <r>
      <rPr>
        <sz val="10"/>
        <color theme="1"/>
        <rFont val="Calibri"/>
        <family val="2"/>
        <scheme val="minor"/>
      </rPr>
      <t xml:space="preserve">= 1,000 </t>
    </r>
    <r>
      <rPr>
        <b/>
        <sz val="10"/>
        <color theme="1"/>
        <rFont val="Calibri"/>
        <family val="2"/>
        <scheme val="minor"/>
      </rPr>
      <t>(3 points)</t>
    </r>
    <r>
      <rPr>
        <sz val="10"/>
        <color theme="1"/>
        <rFont val="Calibri"/>
        <family val="2"/>
        <scheme val="minor"/>
      </rPr>
      <t xml:space="preserve"> 
</t>
    </r>
  </si>
  <si>
    <t xml:space="preserve">Consider the following balance of payment data (in millions EUR): 
Merchandise exports: 200
Merchandise imports: 225
Tourism exports: 70
Insurance imports: 60
Income receipts from abroad (multinationals’ profits): 310
Income payments (interest payments) to foreigners: 350
Increase in home country’s ownership of assets abroad: 460
Increase in foreign ownership of assets in the home country: 400 
Assuming that unilateral transfer equals zero, calculate the following, showing all calculations:
a) Merchandise trade balance (net exports goods)
b) Net exports (services and income)
c) Net income from abroad
d) Current account balance
e) Capital account balance
f) Financial account balance 
</t>
  </si>
  <si>
    <t xml:space="preserve">Currently, the spot exchange rate is $1.50/£ and the three-month forward exchange rate is $1.52/£. The three-month interest rate is 8.0% per annum in the US and 5.8% per annum in the UK. Assume that you can borrow as much as $1,500,000 or £1,000,000. 
a. Calculate the interest rate parity, and decide if it is holding (in equilibrium) or not.
b. Given the IRP you have calculated, show how you would carry out covered interest arbitrage. Show all steps and determine the arbitrage profit.
c.  Explain how IRP will be restored as a result of your covered arbitrage activities.
</t>
  </si>
  <si>
    <r>
      <t xml:space="preserve">Let’s summarize the given data first:   S = $1.5/£; F = $1.52/£;  i$ = 2.0%;  i£ = 1.45%   Credit = $1,500,000 or £1,000,000.
a. IRP = 1.0280 </t>
    </r>
    <r>
      <rPr>
        <b/>
        <sz val="10"/>
        <color theme="1"/>
        <rFont val="Calibri"/>
        <family val="2"/>
        <scheme val="minor"/>
      </rPr>
      <t>(2 points)</t>
    </r>
    <r>
      <rPr>
        <sz val="10"/>
        <color theme="1"/>
        <rFont val="Calibri"/>
        <family val="2"/>
        <scheme val="minor"/>
      </rPr>
      <t xml:space="preserve">. Thus, IRP is not holding exactly. </t>
    </r>
    <r>
      <rPr>
        <b/>
        <sz val="10"/>
        <color theme="1"/>
        <rFont val="Calibri"/>
        <family val="2"/>
        <scheme val="minor"/>
      </rPr>
      <t>(1 point)</t>
    </r>
    <r>
      <rPr>
        <sz val="10"/>
        <color theme="1"/>
        <rFont val="Calibri"/>
        <family val="2"/>
        <scheme val="minor"/>
      </rPr>
      <t xml:space="preserve">
b. (1) Borrow $1,500,000; repayment will be $1,530,000. </t>
    </r>
    <r>
      <rPr>
        <b/>
        <sz val="10"/>
        <color theme="1"/>
        <rFont val="Calibri"/>
        <family val="2"/>
        <scheme val="minor"/>
      </rPr>
      <t>(2 points)</t>
    </r>
    <r>
      <rPr>
        <sz val="10"/>
        <color theme="1"/>
        <rFont val="Calibri"/>
        <family val="2"/>
        <scheme val="minor"/>
      </rPr>
      <t xml:space="preserve">    
(2) Buy £1,000,000 at the spot rate using $1,500,000. </t>
    </r>
    <r>
      <rPr>
        <b/>
        <sz val="10"/>
        <color theme="1"/>
        <rFont val="Calibri"/>
        <family val="2"/>
        <scheme val="minor"/>
      </rPr>
      <t>(2 points)</t>
    </r>
    <r>
      <rPr>
        <sz val="10"/>
        <color theme="1"/>
        <rFont val="Calibri"/>
        <family val="2"/>
        <scheme val="minor"/>
      </rPr>
      <t xml:space="preserve">    
(3) Invest £1,000,000 at the pound interest rate of 1.45%; maturity value will be £1,014,500. </t>
    </r>
    <r>
      <rPr>
        <b/>
        <sz val="10"/>
        <color theme="1"/>
        <rFont val="Calibri"/>
        <family val="2"/>
        <scheme val="minor"/>
      </rPr>
      <t>(2 points)</t>
    </r>
    <r>
      <rPr>
        <sz val="10"/>
        <color theme="1"/>
        <rFont val="Calibri"/>
        <family val="2"/>
        <scheme val="minor"/>
      </rPr>
      <t xml:space="preserve">      
(4) Sell £1,014,500 forward for $1,542,040. </t>
    </r>
    <r>
      <rPr>
        <b/>
        <sz val="10"/>
        <color theme="1"/>
        <rFont val="Calibri"/>
        <family val="2"/>
        <scheme val="minor"/>
      </rPr>
      <t>(2 points)</t>
    </r>
    <r>
      <rPr>
        <sz val="10"/>
        <color theme="1"/>
        <rFont val="Calibri"/>
        <family val="2"/>
        <scheme val="minor"/>
      </rPr>
      <t xml:space="preserve">   
Arbitrage profit will be $12,040. </t>
    </r>
    <r>
      <rPr>
        <b/>
        <sz val="10"/>
        <color theme="1"/>
        <rFont val="Calibri"/>
        <family val="2"/>
        <scheme val="minor"/>
      </rPr>
      <t>(3 points)</t>
    </r>
    <r>
      <rPr>
        <sz val="10"/>
        <color theme="1"/>
        <rFont val="Calibri"/>
        <family val="2"/>
        <scheme val="minor"/>
      </rPr>
      <t xml:space="preserve"> 
c. The dollar interest rate will rise and the pound interest rate will fall </t>
    </r>
    <r>
      <rPr>
        <b/>
        <sz val="10"/>
        <color theme="1"/>
        <rFont val="Calibri"/>
        <family val="2"/>
        <scheme val="minor"/>
      </rPr>
      <t>(2 points).</t>
    </r>
    <r>
      <rPr>
        <sz val="10"/>
        <color theme="1"/>
        <rFont val="Calibri"/>
        <family val="2"/>
        <scheme val="minor"/>
      </rPr>
      <t xml:space="preserve"> The spot exchange rate will rise and the forward exchange rate will fall. </t>
    </r>
    <r>
      <rPr>
        <b/>
        <sz val="10"/>
        <color theme="1"/>
        <rFont val="Calibri"/>
        <family val="2"/>
        <scheme val="minor"/>
      </rPr>
      <t>(2 points)</t>
    </r>
    <r>
      <rPr>
        <sz val="10"/>
        <color theme="1"/>
        <rFont val="Calibri"/>
        <family val="2"/>
        <scheme val="minor"/>
      </rPr>
      <t xml:space="preserve">
</t>
    </r>
  </si>
  <si>
    <r>
      <t xml:space="preserve">(a)                                                2019                                     2020
Long-term debt =          450 + 300 = 750                  500 + 300 = 800         </t>
    </r>
    <r>
      <rPr>
        <b/>
        <sz val="10"/>
        <color theme="1"/>
        <rFont val="Calibri"/>
        <family val="2"/>
        <scheme val="minor"/>
      </rPr>
      <t>(3 points)</t>
    </r>
    <r>
      <rPr>
        <sz val="10"/>
        <color theme="1"/>
        <rFont val="Calibri"/>
        <family val="2"/>
        <scheme val="minor"/>
      </rPr>
      <t xml:space="preserve">
Total debt =                        750 + 30 = 780                   800 + 60 = 860          </t>
    </r>
    <r>
      <rPr>
        <b/>
        <sz val="10"/>
        <color theme="1"/>
        <rFont val="Calibri"/>
        <family val="2"/>
        <scheme val="minor"/>
      </rPr>
      <t>(3 points)</t>
    </r>
    <r>
      <rPr>
        <sz val="10"/>
        <color theme="1"/>
        <rFont val="Calibri"/>
        <family val="2"/>
        <scheme val="minor"/>
      </rPr>
      <t xml:space="preserve">
Total assets =               1,200 + 70 = 1,270                1,450 + 80 = 1,530     </t>
    </r>
    <r>
      <rPr>
        <b/>
        <sz val="10"/>
        <color theme="1"/>
        <rFont val="Calibri"/>
        <family val="2"/>
        <scheme val="minor"/>
      </rPr>
      <t>(3 points)</t>
    </r>
    <r>
      <rPr>
        <sz val="10"/>
        <color theme="1"/>
        <rFont val="Calibri"/>
        <family val="2"/>
        <scheme val="minor"/>
      </rPr>
      <t xml:space="preserve">
Equity =                          1,270 – 780 = 490                1,530 – 860 = 670        </t>
    </r>
    <r>
      <rPr>
        <b/>
        <sz val="10"/>
        <color theme="1"/>
        <rFont val="Calibri"/>
        <family val="2"/>
        <scheme val="minor"/>
      </rPr>
      <t>(3 points)</t>
    </r>
    <r>
      <rPr>
        <sz val="10"/>
        <color theme="1"/>
        <rFont val="Calibri"/>
        <family val="2"/>
        <scheme val="minor"/>
      </rPr>
      <t xml:space="preserve">
Debt–equity ratio =      750/490 = 1.53               800/670 = 1.19 </t>
    </r>
    <r>
      <rPr>
        <b/>
        <sz val="10"/>
        <color theme="1"/>
        <rFont val="Calibri"/>
        <family val="2"/>
        <scheme val="minor"/>
      </rPr>
      <t>(2 points each)</t>
    </r>
    <r>
      <rPr>
        <sz val="10"/>
        <color theme="1"/>
        <rFont val="Calibri"/>
        <family val="2"/>
        <scheme val="minor"/>
      </rPr>
      <t xml:space="preserve">
(b) It decreased in 2020, indicating the company has become less risky/more stable. </t>
    </r>
    <r>
      <rPr>
        <b/>
        <sz val="10"/>
        <color theme="1"/>
        <rFont val="Calibri"/>
        <family val="2"/>
        <scheme val="minor"/>
      </rPr>
      <t>(2 points)</t>
    </r>
    <r>
      <rPr>
        <sz val="10"/>
        <color theme="1"/>
        <rFont val="Calibri"/>
        <family val="2"/>
        <scheme val="minor"/>
      </rPr>
      <t xml:space="preserve"> 
</t>
    </r>
  </si>
  <si>
    <t xml:space="preserve">Assume you have extracted the following information from the 2019–20 financial statements of Grandalf Plc.
 $000
Particulars for 2019 and 2020, respectively.
Long-term borrowings: 450        500
Long-term provisions:   300        300
Current liabilities:             30          60
Non-current assets:    1,200    1,450
Current assets:                    70          80
a) Calculate the debt–equity ratio for both 2019 and 2020, showing all calculations.
b) Explain how the debt–equity ratio has changed from 2019 to 2020 and what this change indicates.
</t>
  </si>
  <si>
    <t xml:space="preserve">Name and explain the two types of purchasing power parity (PPP). </t>
  </si>
  <si>
    <r>
      <t xml:space="preserve">1. Absolute PPP (APPP) </t>
    </r>
    <r>
      <rPr>
        <b/>
        <sz val="10"/>
        <color theme="1"/>
        <rFont val="Calibri"/>
        <family val="2"/>
        <scheme val="minor"/>
      </rPr>
      <t>(1 point)</t>
    </r>
    <r>
      <rPr>
        <sz val="10"/>
        <color theme="1"/>
        <rFont val="Calibri"/>
        <family val="2"/>
        <scheme val="minor"/>
      </rPr>
      <t xml:space="preserve">: According to APPP, a basket of goods should be equal in value once two currencies have been exchanged, meaning the price in one currency will the value of that amount in another currency. </t>
    </r>
    <r>
      <rPr>
        <b/>
        <sz val="10"/>
        <color theme="1"/>
        <rFont val="Calibri"/>
        <family val="2"/>
        <scheme val="minor"/>
      </rPr>
      <t>(2 points)</t>
    </r>
    <r>
      <rPr>
        <sz val="10"/>
        <color theme="1"/>
        <rFont val="Calibri"/>
        <family val="2"/>
        <scheme val="minor"/>
      </rPr>
      <t xml:space="preserve">
2. Relative PPP (RPPP) </t>
    </r>
    <r>
      <rPr>
        <b/>
        <sz val="10"/>
        <color theme="1"/>
        <rFont val="Calibri"/>
        <family val="2"/>
        <scheme val="minor"/>
      </rPr>
      <t>(1 point)</t>
    </r>
    <r>
      <rPr>
        <sz val="10"/>
        <color theme="1"/>
        <rFont val="Calibri"/>
        <family val="2"/>
        <scheme val="minor"/>
      </rPr>
      <t xml:space="preserve">: RPPP states that inflation rates (prices) and exchange rates in two countries should equal out over time </t>
    </r>
    <r>
      <rPr>
        <b/>
        <sz val="10"/>
        <color theme="1"/>
        <rFont val="Calibri"/>
        <family val="2"/>
        <scheme val="minor"/>
      </rPr>
      <t>(2 points)</t>
    </r>
    <r>
      <rPr>
        <sz val="10"/>
        <color theme="1"/>
        <rFont val="Calibri"/>
        <family val="2"/>
        <scheme val="minor"/>
      </rPr>
      <t xml:space="preserve">
</t>
    </r>
  </si>
  <si>
    <r>
      <t xml:space="preserve">Hedging with options gives the option holder to the right (but not the obligation) to buy or sell an underlying asset </t>
    </r>
    <r>
      <rPr>
        <b/>
        <sz val="10"/>
        <color theme="1"/>
        <rFont val="Calibri"/>
        <family val="2"/>
        <scheme val="minor"/>
      </rPr>
      <t xml:space="preserve">(2 points) </t>
    </r>
    <r>
      <rPr>
        <sz val="10"/>
        <color theme="1"/>
        <rFont val="Calibri"/>
        <family val="2"/>
        <scheme val="minor"/>
      </rPr>
      <t xml:space="preserve">at a specified price (the strike price) before or at the expiration date. </t>
    </r>
    <r>
      <rPr>
        <b/>
        <sz val="10"/>
        <color theme="1"/>
        <rFont val="Calibri"/>
        <family val="2"/>
        <scheme val="minor"/>
      </rPr>
      <t>(2 points)</t>
    </r>
    <r>
      <rPr>
        <sz val="10"/>
        <color theme="1"/>
        <rFont val="Calibri"/>
        <family val="2"/>
        <scheme val="minor"/>
      </rPr>
      <t xml:space="preserve">
The two main types of options are:
1. Call options (buying an asset) </t>
    </r>
    <r>
      <rPr>
        <b/>
        <sz val="10"/>
        <color theme="1"/>
        <rFont val="Calibri"/>
        <family val="2"/>
        <scheme val="minor"/>
      </rPr>
      <t>(1 point)</t>
    </r>
    <r>
      <rPr>
        <sz val="10"/>
        <color theme="1"/>
        <rFont val="Calibri"/>
        <family val="2"/>
        <scheme val="minor"/>
      </rPr>
      <t xml:space="preserve">
2. Put options (selling an asset) </t>
    </r>
    <r>
      <rPr>
        <b/>
        <sz val="10"/>
        <color theme="1"/>
        <rFont val="Calibri"/>
        <family val="2"/>
        <scheme val="minor"/>
      </rPr>
      <t>(1 point)</t>
    </r>
    <r>
      <rPr>
        <sz val="10"/>
        <color theme="1"/>
        <rFont val="Calibri"/>
        <family val="2"/>
        <scheme val="minor"/>
      </rPr>
      <t xml:space="preserve">
</t>
    </r>
  </si>
  <si>
    <t>Define hedging available with options, and name and explain the two types of options.</t>
  </si>
  <si>
    <t>Define the term forward contract, list its four basic features, and briefly explain its use as a hedging tool in international finance. Give one example.</t>
  </si>
  <si>
    <r>
      <t>Forward contracts involve the transaction between two parties to buy or sell an asset at a specified price and date on a future date (</t>
    </r>
    <r>
      <rPr>
        <b/>
        <sz val="10"/>
        <color rgb="FF000000"/>
        <rFont val="Calibri"/>
        <family val="2"/>
      </rPr>
      <t>3</t>
    </r>
    <r>
      <rPr>
        <b/>
        <sz val="10"/>
        <color rgb="FF000000"/>
        <rFont val="Calibri"/>
        <family val="2"/>
      </rPr>
      <t xml:space="preserve"> points</t>
    </r>
    <r>
      <rPr>
        <sz val="10"/>
        <color rgb="FF000000"/>
        <rFont val="Calibri"/>
        <family val="2"/>
      </rPr>
      <t>). It is a customized contract and refers to the underlying asset, which is supposed to be delivered in the future on a specified date (</t>
    </r>
    <r>
      <rPr>
        <b/>
        <sz val="10"/>
        <color rgb="FF000000"/>
        <rFont val="Calibri"/>
        <family val="2"/>
      </rPr>
      <t>3</t>
    </r>
    <r>
      <rPr>
        <b/>
        <sz val="10"/>
        <color rgb="FF000000"/>
        <rFont val="Calibri"/>
        <family val="2"/>
      </rPr>
      <t xml:space="preserve"> points</t>
    </r>
    <r>
      <rPr>
        <sz val="10"/>
        <color rgb="FF000000"/>
        <rFont val="Calibri"/>
        <family val="2"/>
      </rPr>
      <t xml:space="preserve">). The contract can be tailored to a specific delivery date, amount and commodity </t>
    </r>
    <r>
      <rPr>
        <b/>
        <sz val="10"/>
        <color rgb="FF000000"/>
        <rFont val="Calibri"/>
        <family val="2"/>
      </rPr>
      <t xml:space="preserve">(3 points). </t>
    </r>
    <r>
      <rPr>
        <sz val="10"/>
        <color rgb="FF000000"/>
        <rFont val="Calibri"/>
        <family val="2"/>
      </rPr>
      <t xml:space="preserve">They are frequently used as a risk management instrument. </t>
    </r>
    <r>
      <rPr>
        <b/>
        <sz val="10"/>
        <color rgb="FF000000"/>
        <rFont val="Calibri"/>
        <family val="2"/>
      </rPr>
      <t>(2 points)</t>
    </r>
    <r>
      <rPr>
        <sz val="10"/>
        <color rgb="FF000000"/>
        <rFont val="Calibri"/>
        <family val="2"/>
      </rPr>
      <t xml:space="preserve"> </t>
    </r>
    <r>
      <rPr>
        <b/>
        <sz val="10"/>
        <color rgb="FF000000"/>
        <rFont val="Calibri"/>
        <family val="2"/>
      </rPr>
      <t xml:space="preserve"> 
</t>
    </r>
    <r>
      <rPr>
        <sz val="10"/>
        <color rgb="FF000000"/>
        <rFont val="Calibri"/>
        <family val="2"/>
      </rPr>
      <t xml:space="preserve">There are four basic features of a forward contract: 
1. Asset (underlying asset) </t>
    </r>
    <r>
      <rPr>
        <b/>
        <sz val="10"/>
        <color rgb="FF000000"/>
        <rFont val="Calibri"/>
        <family val="2"/>
      </rPr>
      <t>(1 point)</t>
    </r>
    <r>
      <rPr>
        <sz val="10"/>
        <color rgb="FF000000"/>
        <rFont val="Calibri"/>
        <family val="2"/>
      </rPr>
      <t xml:space="preserve">
2. Expiration date (asset or product delivery date) </t>
    </r>
    <r>
      <rPr>
        <b/>
        <sz val="10"/>
        <color rgb="FF000000"/>
        <rFont val="Calibri"/>
        <family val="2"/>
      </rPr>
      <t>(1 point)</t>
    </r>
    <r>
      <rPr>
        <sz val="10"/>
        <color rgb="FF000000"/>
        <rFont val="Calibri"/>
        <family val="2"/>
      </rPr>
      <t xml:space="preserve"> 
3. Price (payment at the time of contract maturity) </t>
    </r>
    <r>
      <rPr>
        <b/>
        <sz val="10"/>
        <color rgb="FF000000"/>
        <rFont val="Calibri"/>
        <family val="2"/>
      </rPr>
      <t>(1 point)</t>
    </r>
    <r>
      <rPr>
        <sz val="10"/>
        <color rgb="FF000000"/>
        <rFont val="Calibri"/>
        <family val="2"/>
      </rPr>
      <t xml:space="preserve">
4. Quantity (contract size that gives specific units for buying and selling the asset) </t>
    </r>
    <r>
      <rPr>
        <b/>
        <sz val="10"/>
        <color rgb="FF000000"/>
        <rFont val="Calibri"/>
        <family val="2"/>
      </rPr>
      <t>(1 point)</t>
    </r>
    <r>
      <rPr>
        <sz val="10"/>
        <color rgb="FF000000"/>
        <rFont val="Calibri"/>
        <family val="2"/>
      </rPr>
      <t xml:space="preserve"> 
For example, agricultural producers can use forward contracts to hedge their agricultural products due to potential variations in the price of a commodity or underlying asset </t>
    </r>
    <r>
      <rPr>
        <b/>
        <sz val="10"/>
        <color rgb="FF000000"/>
        <rFont val="Calibri"/>
        <family val="2"/>
      </rPr>
      <t>(3 points</t>
    </r>
    <r>
      <rPr>
        <sz val="10"/>
        <color rgb="FF000000"/>
        <rFont val="Calibri"/>
        <family val="2"/>
      </rPr>
      <t xml:space="preserve">). </t>
    </r>
  </si>
  <si>
    <t>Explain what is meant by hedging in international financial management and how it is used. Then explain hedging on accounts payable in detail, mentioning three points.</t>
  </si>
  <si>
    <r>
      <t xml:space="preserve">Hedging is used as a tool to manage risk and avoid losses in investments </t>
    </r>
    <r>
      <rPr>
        <b/>
        <sz val="10"/>
        <color theme="1"/>
        <rFont val="Calibri"/>
        <family val="2"/>
        <scheme val="minor"/>
      </rPr>
      <t>(3 points)</t>
    </r>
    <r>
      <rPr>
        <sz val="10"/>
        <color theme="1"/>
        <rFont val="Calibri"/>
        <family val="2"/>
        <scheme val="minor"/>
      </rPr>
      <t xml:space="preserve">. Hedging strategies are based on derivatives commonly used as future and options contracts </t>
    </r>
    <r>
      <rPr>
        <b/>
        <sz val="10"/>
        <color theme="1"/>
        <rFont val="Calibri"/>
        <family val="2"/>
        <scheme val="minor"/>
      </rPr>
      <t>(3 points</t>
    </r>
    <r>
      <rPr>
        <sz val="10"/>
        <color theme="1"/>
        <rFont val="Calibri"/>
        <family val="2"/>
        <scheme val="minor"/>
      </rPr>
      <t xml:space="preserve">). Applying hedging techniques in financial markets requires expertise and strategic thinking to offset the multiple risks associated with investing </t>
    </r>
    <r>
      <rPr>
        <b/>
        <sz val="10"/>
        <color theme="1"/>
        <rFont val="Calibri"/>
        <family val="2"/>
        <scheme val="minor"/>
      </rPr>
      <t>(3 points</t>
    </r>
    <r>
      <rPr>
        <sz val="10"/>
        <color theme="1"/>
        <rFont val="Calibri"/>
        <family val="2"/>
        <scheme val="minor"/>
      </rPr>
      <t xml:space="preserve">).
Hedging on accounts payable helps firms attain currency appreciation and reduce risk on accounts payables </t>
    </r>
    <r>
      <rPr>
        <b/>
        <sz val="10"/>
        <color theme="1"/>
        <rFont val="Calibri"/>
        <family val="2"/>
        <scheme val="minor"/>
      </rPr>
      <t>(3 points)</t>
    </r>
    <r>
      <rPr>
        <sz val="10"/>
        <color theme="1"/>
        <rFont val="Calibri"/>
        <family val="2"/>
        <scheme val="minor"/>
      </rPr>
      <t xml:space="preserve">. An international firm may prefer hedging on a certain portion or all its payables transactions </t>
    </r>
    <r>
      <rPr>
        <b/>
        <sz val="10"/>
        <color theme="1"/>
        <rFont val="Calibri"/>
        <family val="2"/>
        <scheme val="minor"/>
      </rPr>
      <t>(3 points)</t>
    </r>
    <r>
      <rPr>
        <sz val="10"/>
        <color theme="1"/>
        <rFont val="Calibri"/>
        <family val="2"/>
        <scheme val="minor"/>
      </rPr>
      <t xml:space="preserve">. Normally, MNCs perform comparative analysis on the expected cash flows before applying hedging techniques on payables </t>
    </r>
    <r>
      <rPr>
        <b/>
        <sz val="10"/>
        <color theme="1"/>
        <rFont val="Calibri"/>
        <family val="2"/>
        <scheme val="minor"/>
      </rPr>
      <t>(3 points) OR</t>
    </r>
    <r>
      <rPr>
        <sz val="10"/>
        <color theme="1"/>
        <rFont val="Calibri"/>
        <family val="2"/>
        <scheme val="minor"/>
      </rPr>
      <t xml:space="preserve"> The hedging technique for accounts payable varies over time because the relative advantage of any hedging technique is time-dependent. </t>
    </r>
    <r>
      <rPr>
        <b/>
        <sz val="10"/>
        <color theme="1"/>
        <rFont val="Calibri"/>
        <family val="2"/>
        <scheme val="minor"/>
      </rPr>
      <t>(3 points</t>
    </r>
    <r>
      <rPr>
        <sz val="10"/>
        <color theme="1"/>
        <rFont val="Calibri"/>
        <family val="2"/>
        <scheme val="minor"/>
      </rPr>
      <t xml:space="preserve">). </t>
    </r>
  </si>
  <si>
    <r>
      <t xml:space="preserve">a) Option 1:   
When you buy $40,000 forward, you will need £30,770 in three months to fulfill the forward contract (40,000/1.30 = 30,770) </t>
    </r>
    <r>
      <rPr>
        <b/>
        <sz val="10"/>
        <color theme="1"/>
        <rFont val="Calibri"/>
        <family val="2"/>
        <scheme val="minor"/>
      </rPr>
      <t>(3 points)</t>
    </r>
    <r>
      <rPr>
        <sz val="10"/>
        <color theme="1"/>
        <rFont val="Calibri"/>
        <family val="2"/>
        <scheme val="minor"/>
      </rPr>
      <t xml:space="preserve">. The present value of £30,770 is computed as follows: £30,770/(1.025)^3 = £33,135. Thus, the cost of the Mustang in this scenario is £33,135. </t>
    </r>
    <r>
      <rPr>
        <b/>
        <sz val="10"/>
        <color theme="1"/>
        <rFont val="Calibri"/>
        <family val="2"/>
        <scheme val="minor"/>
      </rPr>
      <t>(3 points)</t>
    </r>
    <r>
      <rPr>
        <sz val="10"/>
        <color theme="1"/>
        <rFont val="Calibri"/>
        <family val="2"/>
        <scheme val="minor"/>
      </rPr>
      <t xml:space="preserve">
Option 2: The present value of $40,000 is $ 38,461 = $40,000/(1.04) </t>
    </r>
    <r>
      <rPr>
        <b/>
        <sz val="10"/>
        <color theme="1"/>
        <rFont val="Calibri"/>
        <family val="2"/>
        <scheme val="minor"/>
      </rPr>
      <t>(3 points)</t>
    </r>
    <r>
      <rPr>
        <sz val="10"/>
        <color theme="1"/>
        <rFont val="Calibri"/>
        <family val="2"/>
        <scheme val="minor"/>
      </rPr>
      <t xml:space="preserve">. To buy $38,461 today, it will cost £29,586 = 38,461/1.30. Thus, the cost of the Mustang in this scenario is £29,585. </t>
    </r>
    <r>
      <rPr>
        <b/>
        <sz val="10"/>
        <color theme="1"/>
        <rFont val="Calibri"/>
        <family val="2"/>
        <scheme val="minor"/>
      </rPr>
      <t>(3 points)</t>
    </r>
    <r>
      <rPr>
        <sz val="10"/>
        <color theme="1"/>
        <rFont val="Calibri"/>
        <family val="2"/>
        <scheme val="minor"/>
      </rPr>
      <t xml:space="preserve">
b) Option 2 is better </t>
    </r>
    <r>
      <rPr>
        <b/>
        <sz val="10"/>
        <color theme="1"/>
        <rFont val="Calibri"/>
        <family val="2"/>
        <scheme val="minor"/>
      </rPr>
      <t>(3 points)</t>
    </r>
    <r>
      <rPr>
        <sz val="10"/>
        <color theme="1"/>
        <rFont val="Calibri"/>
        <family val="2"/>
        <scheme val="minor"/>
      </rPr>
      <t xml:space="preserve"> because I would save £3,549, which is the difference between £33,135 and £29,585 </t>
    </r>
    <r>
      <rPr>
        <b/>
        <sz val="10"/>
        <color theme="1"/>
        <rFont val="Calibri"/>
        <family val="2"/>
        <scheme val="minor"/>
      </rPr>
      <t>(3 points)</t>
    </r>
    <r>
      <rPr>
        <sz val="10"/>
        <color theme="1"/>
        <rFont val="Calibri"/>
        <family val="2"/>
        <scheme val="minor"/>
      </rPr>
      <t xml:space="preserve">.
</t>
    </r>
  </si>
  <si>
    <r>
      <t xml:space="preserve">While visiting the United States, you sign a contract to purchase a Ford Mustang for $40,000, payable in three months. You have enough cash in your bank account in London, which pays 2.5% interest, compounded monthly, to pay for the car. Currently, the spot exchange rate is $1.25/£ and the three-month forward exchange rate is $1.30/£. In the US, you could earn an interest rate of 4% on a three-month investment. 
You have two alternative ways of paying for your </t>
    </r>
    <r>
      <rPr>
        <sz val="10"/>
        <rFont val="Calibri"/>
        <family val="2"/>
        <scheme val="minor"/>
      </rPr>
      <t>Mustang:</t>
    </r>
    <r>
      <rPr>
        <sz val="10"/>
        <color theme="1"/>
        <rFont val="Calibri"/>
        <family val="2"/>
        <scheme val="minor"/>
      </rPr>
      <t xml:space="preserve">
1. Keep the money at your bank in London and buy the car in three months using the forward rate.
2. Buy US dollars today using the spot exchange rate, invest the amount in the US for three months, and then use the funds at maturity to pay for the car.
Requirements:
a) Evaluate each method of payment, calculating how much you will pay for the Mustang at the end. Show all steps in your calculations. 
b) Decide which method is better for you and justify your answer.
</t>
    </r>
  </si>
  <si>
    <t>Explain where debt capital can be obtained.</t>
  </si>
  <si>
    <t xml:space="preserve">List six different forms of debt financing. </t>
  </si>
  <si>
    <r>
      <t xml:space="preserve">Debt capital is mainly obtained from financial institutions, known as the holder (of debt securities) or lender </t>
    </r>
    <r>
      <rPr>
        <b/>
        <sz val="10"/>
        <color theme="1"/>
        <rFont val="Calibri"/>
        <family val="2"/>
        <scheme val="minor"/>
      </rPr>
      <t xml:space="preserve">(3 points). </t>
    </r>
    <r>
      <rPr>
        <sz val="10"/>
        <color theme="1"/>
        <rFont val="Calibri"/>
        <family val="2"/>
        <scheme val="minor"/>
      </rPr>
      <t xml:space="preserve">Alternatively, a business can issue debt to the public for new sources of funds </t>
    </r>
    <r>
      <rPr>
        <b/>
        <sz val="10"/>
        <color theme="1"/>
        <rFont val="Calibri"/>
        <family val="2"/>
        <scheme val="minor"/>
      </rPr>
      <t>(3 points</t>
    </r>
    <r>
      <rPr>
        <sz val="10"/>
        <color theme="1"/>
        <rFont val="Calibri"/>
        <family val="2"/>
        <scheme val="minor"/>
      </rPr>
      <t xml:space="preserve">). 
</t>
    </r>
  </si>
  <si>
    <r>
      <t xml:space="preserve">1. Loans
2. Corporate bonds
3. Promissory notes
4. Mortgages 
5. Leases
6. Debentures 
</t>
    </r>
    <r>
      <rPr>
        <b/>
        <sz val="10"/>
        <color theme="1"/>
        <rFont val="Calibri"/>
        <family val="2"/>
        <scheme val="minor"/>
      </rPr>
      <t>(1 point each)</t>
    </r>
  </si>
  <si>
    <t xml:space="preserve">Arial PLC is currently financed by equity capital. The board of directors is considering to alter the capital structure and raise future capital using debt financing. List the six factors that the board of directors should consider in determining the appropriate capital structure for Arial PLC. </t>
  </si>
  <si>
    <r>
      <t xml:space="preserve">1) Tax considerations
2) Stock performance, measured using earnings per share or price–earnings ratio 
3) Credit rating 
4) Systematic and unsystematic risks 
5) Timing 
6) Flexibility
</t>
    </r>
    <r>
      <rPr>
        <b/>
        <sz val="10"/>
        <color theme="1"/>
        <rFont val="Calibri"/>
        <family val="2"/>
        <scheme val="minor"/>
      </rPr>
      <t>(1 point each)</t>
    </r>
  </si>
  <si>
    <t xml:space="preserve">Use the following information to calculate the debt–equity ratio. Show all steps. 
Share capital: €260,000
General reserve capital: €20,000  
5%-interest loan: €2,000,000 
Sales for the year: €3,000,000 
Taxes paid during the year: €40,000, 
Profit after interest and tax: €180,000 
</t>
  </si>
  <si>
    <r>
      <t xml:space="preserve">Debt = 5% of €2,000,000 </t>
    </r>
    <r>
      <rPr>
        <b/>
        <sz val="10"/>
        <color theme="1"/>
        <rFont val="Calibri"/>
        <family val="2"/>
        <scheme val="minor"/>
      </rPr>
      <t xml:space="preserve"> (3 points) </t>
    </r>
    <r>
      <rPr>
        <sz val="10"/>
        <color theme="1"/>
        <rFont val="Calibri"/>
        <family val="2"/>
        <scheme val="minor"/>
      </rPr>
      <t xml:space="preserve">= €100,000 </t>
    </r>
    <r>
      <rPr>
        <b/>
        <sz val="10"/>
        <color theme="1"/>
        <rFont val="Calibri"/>
        <family val="2"/>
        <scheme val="minor"/>
      </rPr>
      <t>(3 points)</t>
    </r>
    <r>
      <rPr>
        <sz val="10"/>
        <color theme="1"/>
        <rFont val="Calibri"/>
        <family val="2"/>
        <scheme val="minor"/>
      </rPr>
      <t xml:space="preserve">
Equity = share capital + general reserve + profit after interest and tax </t>
    </r>
    <r>
      <rPr>
        <b/>
        <sz val="10"/>
        <color theme="1"/>
        <rFont val="Calibri"/>
        <family val="2"/>
        <scheme val="minor"/>
      </rPr>
      <t>(3 points)</t>
    </r>
    <r>
      <rPr>
        <sz val="10"/>
        <color theme="1"/>
        <rFont val="Calibri"/>
        <family val="2"/>
        <scheme val="minor"/>
      </rPr>
      <t xml:space="preserve"> = 260,000 + 20,000 + 180,000 = €460,000 </t>
    </r>
    <r>
      <rPr>
        <b/>
        <sz val="10"/>
        <color theme="1"/>
        <rFont val="Calibri"/>
        <family val="2"/>
        <scheme val="minor"/>
      </rPr>
      <t>(3 points)</t>
    </r>
    <r>
      <rPr>
        <sz val="10"/>
        <color theme="1"/>
        <rFont val="Calibri"/>
        <family val="2"/>
        <scheme val="minor"/>
      </rPr>
      <t xml:space="preserve">
Debt–equity ratio = 100,000/460,000 </t>
    </r>
    <r>
      <rPr>
        <b/>
        <sz val="10"/>
        <color theme="1"/>
        <rFont val="Calibri"/>
        <family val="2"/>
        <scheme val="minor"/>
      </rPr>
      <t>(3 points)</t>
    </r>
    <r>
      <rPr>
        <sz val="10"/>
        <color theme="1"/>
        <rFont val="Calibri"/>
        <family val="2"/>
        <scheme val="minor"/>
      </rPr>
      <t xml:space="preserve"> = 0.22:1 </t>
    </r>
    <r>
      <rPr>
        <b/>
        <sz val="10"/>
        <color theme="1"/>
        <rFont val="Calibri"/>
        <family val="2"/>
        <scheme val="minor"/>
      </rPr>
      <t>(3 points)</t>
    </r>
    <r>
      <rPr>
        <sz val="10"/>
        <color theme="1"/>
        <rFont val="Calibri"/>
        <family val="2"/>
        <scheme val="minor"/>
      </rPr>
      <t xml:space="preserve">
</t>
    </r>
  </si>
  <si>
    <r>
      <t xml:space="preserve">MNCs receive cash flows from various sources, which increases their financial stability </t>
    </r>
    <r>
      <rPr>
        <b/>
        <sz val="10"/>
        <color theme="1"/>
        <rFont val="Calibri"/>
        <family val="2"/>
        <scheme val="minor"/>
      </rPr>
      <t>(3 points)</t>
    </r>
    <r>
      <rPr>
        <sz val="10"/>
        <color theme="1"/>
        <rFont val="Calibri"/>
        <family val="2"/>
        <scheme val="minor"/>
      </rPr>
      <t xml:space="preserve">. Unlike domestic firms, they are not reliant on cash flows from local markets in a single country. This situation can result in cash flow volatility issues for domestic firms and increase their cost of capital </t>
    </r>
    <r>
      <rPr>
        <b/>
        <sz val="10"/>
        <color theme="1"/>
        <rFont val="Calibri"/>
        <family val="2"/>
        <scheme val="minor"/>
      </rPr>
      <t>(3 points)</t>
    </r>
    <r>
      <rPr>
        <sz val="10"/>
        <color theme="1"/>
        <rFont val="Calibri"/>
        <family val="2"/>
        <scheme val="minor"/>
      </rPr>
      <t xml:space="preserve">. </t>
    </r>
  </si>
  <si>
    <t>Explain how MNCs can perform better than domestic firms through diversification.</t>
  </si>
  <si>
    <t>List three aspects that might be part of country risk.</t>
  </si>
  <si>
    <r>
      <t xml:space="preserve">The </t>
    </r>
    <r>
      <rPr>
        <b/>
        <sz val="10"/>
        <color theme="1"/>
        <rFont val="Calibri"/>
        <family val="2"/>
        <scheme val="minor"/>
      </rPr>
      <t>political</t>
    </r>
    <r>
      <rPr>
        <sz val="10"/>
        <color theme="1"/>
        <rFont val="Calibri"/>
        <family val="2"/>
        <scheme val="minor"/>
      </rPr>
      <t>,</t>
    </r>
    <r>
      <rPr>
        <b/>
        <sz val="10"/>
        <color theme="1"/>
        <rFont val="Calibri"/>
        <family val="2"/>
        <scheme val="minor"/>
      </rPr>
      <t xml:space="preserve"> religious</t>
    </r>
    <r>
      <rPr>
        <sz val="10"/>
        <color theme="1"/>
        <rFont val="Calibri"/>
        <family val="2"/>
        <scheme val="minor"/>
      </rPr>
      <t xml:space="preserve">, </t>
    </r>
    <r>
      <rPr>
        <b/>
        <sz val="10"/>
        <color theme="1"/>
        <rFont val="Calibri"/>
        <family val="2"/>
        <scheme val="minor"/>
      </rPr>
      <t>cultural</t>
    </r>
    <r>
      <rPr>
        <sz val="10"/>
        <color theme="1"/>
        <rFont val="Calibri"/>
        <family val="2"/>
        <scheme val="minor"/>
      </rPr>
      <t xml:space="preserve">, </t>
    </r>
    <r>
      <rPr>
        <b/>
        <sz val="10"/>
        <color theme="1"/>
        <rFont val="Calibri"/>
        <family val="2"/>
        <scheme val="minor"/>
      </rPr>
      <t>financial</t>
    </r>
    <r>
      <rPr>
        <sz val="10"/>
        <color theme="1"/>
        <rFont val="Calibri"/>
        <family val="2"/>
        <scheme val="minor"/>
      </rPr>
      <t xml:space="preserve">, and </t>
    </r>
    <r>
      <rPr>
        <b/>
        <sz val="10"/>
        <color theme="1"/>
        <rFont val="Calibri"/>
        <family val="2"/>
        <scheme val="minor"/>
      </rPr>
      <t>political situation</t>
    </r>
    <r>
      <rPr>
        <sz val="10"/>
        <color theme="1"/>
        <rFont val="Calibri"/>
        <family val="2"/>
        <scheme val="minor"/>
      </rPr>
      <t xml:space="preserve"> of a country. </t>
    </r>
    <r>
      <rPr>
        <b/>
        <sz val="10"/>
        <color theme="1"/>
        <rFont val="Calibri"/>
        <family val="2"/>
        <scheme val="minor"/>
      </rPr>
      <t>(2 points each)</t>
    </r>
  </si>
  <si>
    <r>
      <t xml:space="preserve">The capital asset pricing model (CAPM) postulates that security is the combination of systematic and unsystematic risk  </t>
    </r>
    <r>
      <rPr>
        <b/>
        <sz val="10"/>
        <color theme="1"/>
        <rFont val="Calibri"/>
        <family val="2"/>
        <scheme val="minor"/>
      </rPr>
      <t>(3 points</t>
    </r>
    <r>
      <rPr>
        <sz val="10"/>
        <color theme="1"/>
        <rFont val="Calibri"/>
        <family val="2"/>
        <scheme val="minor"/>
      </rPr>
      <t xml:space="preserve">). Systematic risk is also known as undiversifiable risk which is common to all securities or overall market risk. It arises due to factors such as tax reforms or changes in the overall economy </t>
    </r>
    <r>
      <rPr>
        <b/>
        <sz val="10"/>
        <color theme="1"/>
        <rFont val="Calibri"/>
        <family val="2"/>
        <scheme val="minor"/>
      </rPr>
      <t>(3 points)</t>
    </r>
    <r>
      <rPr>
        <sz val="10"/>
        <color theme="1"/>
        <rFont val="Calibri"/>
        <family val="2"/>
        <scheme val="minor"/>
      </rPr>
      <t xml:space="preserve">. Examples include global events such as war, recession, environmental disasters, climate change,  exchange rate fluctuation, inflation, and currency controls </t>
    </r>
    <r>
      <rPr>
        <b/>
        <sz val="10"/>
        <color theme="1"/>
        <rFont val="Calibri"/>
        <family val="2"/>
        <scheme val="minor"/>
      </rPr>
      <t>(3 points)</t>
    </r>
    <r>
      <rPr>
        <sz val="10"/>
        <color theme="1"/>
        <rFont val="Calibri"/>
        <family val="2"/>
        <scheme val="minor"/>
      </rPr>
      <t xml:space="preserve">. Unsystematic risk is also known as a diversifiable risk and it is unique to a particular company or industry </t>
    </r>
    <r>
      <rPr>
        <b/>
        <sz val="10"/>
        <color theme="1"/>
        <rFont val="Calibri"/>
        <family val="2"/>
        <scheme val="minor"/>
      </rPr>
      <t>(3 points)</t>
    </r>
    <r>
      <rPr>
        <sz val="10"/>
        <color theme="1"/>
        <rFont val="Calibri"/>
        <family val="2"/>
        <scheme val="minor"/>
      </rPr>
      <t>. Examples include changes or advances in technology, new competitors, and wildcat strikes  (</t>
    </r>
    <r>
      <rPr>
        <b/>
        <sz val="10"/>
        <color theme="1"/>
        <rFont val="Calibri"/>
        <family val="2"/>
        <scheme val="minor"/>
      </rPr>
      <t>3 points</t>
    </r>
    <r>
      <rPr>
        <sz val="10"/>
        <color theme="1"/>
        <rFont val="Calibri"/>
        <family val="2"/>
        <scheme val="minor"/>
      </rPr>
      <t xml:space="preserve">). CAPM helps companies and investors to establish a fair price for their investment based on risk and expected return factors </t>
    </r>
    <r>
      <rPr>
        <b/>
        <sz val="10"/>
        <color theme="1"/>
        <rFont val="Calibri"/>
        <family val="2"/>
        <scheme val="minor"/>
      </rPr>
      <t>(3 points)</t>
    </r>
    <r>
      <rPr>
        <sz val="10"/>
        <color theme="1"/>
        <rFont val="Calibri"/>
        <family val="2"/>
        <scheme val="minor"/>
      </rPr>
      <t>.</t>
    </r>
  </si>
  <si>
    <t>Explain the capital asset pricing model (CAPM) with clear reference to systematic and unsystematic risk. Describe both types of risk and give two examples of each.</t>
  </si>
  <si>
    <r>
      <t xml:space="preserve">a) WACC using the book value as </t>
    </r>
    <r>
      <rPr>
        <i/>
        <sz val="10"/>
        <color theme="1"/>
        <rFont val="Calibri"/>
        <family val="2"/>
        <scheme val="minor"/>
      </rPr>
      <t>E</t>
    </r>
    <r>
      <rPr>
        <sz val="10"/>
        <color theme="1"/>
        <rFont val="Calibri"/>
        <family val="2"/>
        <scheme val="minor"/>
      </rPr>
      <t xml:space="preserve"> 
Type of capital   Book value        Proportion        Specific cost       Weighted cost in %
 1 2 3 2*3
Equity capital          200,000             0.40                           19%                               7.50%
Preference capital 100,000            0.20                            15%                               3.00%
Debentures              120,000             0.24                              8%                               1.80%
Retained earnings 80,000                0.16                            19%                              3.00%
Total 500,000      WACC 15.30%
</t>
    </r>
    <r>
      <rPr>
        <b/>
        <sz val="10"/>
        <color theme="1"/>
        <rFont val="Calibri"/>
        <family val="2"/>
        <scheme val="minor"/>
      </rPr>
      <t>(3 points each for the proportions, weighted costs, and WACC)</t>
    </r>
    <r>
      <rPr>
        <sz val="10"/>
        <color theme="1"/>
        <rFont val="Calibri"/>
        <family val="2"/>
        <scheme val="minor"/>
      </rPr>
      <t xml:space="preserve">
Type of capital       Market value         Proportion           Specific cost        Weighted cost in %
 1 2 300% 2*3
Equity capital           450,000                            0.45                          19%                        8.44%
Preference capital 300,000                            0.30                          15%                        4.50%
Debentures              250,000                             0.25                           8%                         1.88%
Retained earnings              0                            0.00                          19%                         0.00%
Total 1,000,000      WACC 14.81%
</t>
    </r>
    <r>
      <rPr>
        <b/>
        <sz val="10"/>
        <color theme="1"/>
        <rFont val="Calibri"/>
        <family val="2"/>
        <scheme val="minor"/>
      </rPr>
      <t>(3 points each for the proportions, weighted costs, and WACC)</t>
    </r>
    <r>
      <rPr>
        <sz val="10"/>
        <color theme="1"/>
        <rFont val="Calibri"/>
        <family val="2"/>
        <scheme val="minor"/>
      </rPr>
      <t xml:space="preserve">
</t>
    </r>
  </si>
  <si>
    <r>
      <t xml:space="preserve">Assume the details of AXON Plc’s capital structure for the year 2022 are as follows:
                                       Book value      Market value      Specific cost
Type of capital
Equity capital             200,000               450,000                          19%
Preference capital   100,000               300,000                          15%
Debentures                 120,000              250,000                             8%
Retained earnings      80,000                           0                           19%
Calculate the weighted average cost of capital (WACC) using:
a) The book value as </t>
    </r>
    <r>
      <rPr>
        <i/>
        <sz val="10"/>
        <color theme="1"/>
        <rFont val="Calibri"/>
        <family val="2"/>
        <scheme val="minor"/>
      </rPr>
      <t>E</t>
    </r>
    <r>
      <rPr>
        <sz val="10"/>
        <color theme="1"/>
        <rFont val="Calibri"/>
        <family val="2"/>
        <scheme val="minor"/>
      </rPr>
      <t xml:space="preserve">
b) The market value as </t>
    </r>
    <r>
      <rPr>
        <i/>
        <sz val="10"/>
        <color theme="1"/>
        <rFont val="Calibri"/>
        <family val="2"/>
        <scheme val="minor"/>
      </rPr>
      <t xml:space="preserve">E
</t>
    </r>
    <r>
      <rPr>
        <sz val="10"/>
        <color theme="1"/>
        <rFont val="Calibri"/>
        <family val="2"/>
        <scheme val="minor"/>
      </rPr>
      <t xml:space="preserve">Show the proportions and weights for each type of capital used in your calculations.
</t>
    </r>
  </si>
  <si>
    <r>
      <t xml:space="preserve">Cash pooling refers to a cash management centralized approach that is widely used by a group of subsidiaries or companies to balance their accounts. This method helps companies to save on costs and pool cash balances </t>
    </r>
    <r>
      <rPr>
        <b/>
        <sz val="10"/>
        <color theme="1"/>
        <rFont val="Calibri"/>
        <family val="2"/>
        <scheme val="minor"/>
      </rPr>
      <t>(2 points)</t>
    </r>
    <r>
      <rPr>
        <sz val="10"/>
        <color theme="1"/>
        <rFont val="Calibri"/>
        <family val="2"/>
        <scheme val="minor"/>
      </rPr>
      <t>. There are several uses of cash pooling and the prominent benefits are as follows:
•	It decreases the financial costs 
•	It reduces bank fees
•	The centralized balance mechanism provides simplification of cash management .
•	Provide strong bargaining power with banks
(</t>
    </r>
    <r>
      <rPr>
        <b/>
        <sz val="10"/>
        <color theme="1"/>
        <rFont val="Calibri"/>
        <family val="2"/>
        <scheme val="minor"/>
      </rPr>
      <t xml:space="preserve">1 point for each benefit).
</t>
    </r>
  </si>
  <si>
    <r>
      <t xml:space="preserve">a) Merchandise trade balance (or net exports goods): +200 – 225 = - 25 </t>
    </r>
    <r>
      <rPr>
        <b/>
        <sz val="10"/>
        <color theme="1"/>
        <rFont val="Calibri"/>
        <family val="2"/>
        <scheme val="minor"/>
      </rPr>
      <t>(3 points)</t>
    </r>
    <r>
      <rPr>
        <sz val="10"/>
        <color theme="1"/>
        <rFont val="Calibri"/>
        <family val="2"/>
        <scheme val="minor"/>
      </rPr>
      <t xml:space="preserve">
b) Net exports services: + 70 – 60 = +10 </t>
    </r>
    <r>
      <rPr>
        <b/>
        <sz val="10"/>
        <color theme="1"/>
        <rFont val="Calibri"/>
        <family val="2"/>
        <scheme val="minor"/>
      </rPr>
      <t>(3 points)</t>
    </r>
    <r>
      <rPr>
        <sz val="10"/>
        <color theme="1"/>
        <rFont val="Calibri"/>
        <family val="2"/>
        <scheme val="minor"/>
      </rPr>
      <t xml:space="preserve">
c) Net income from abroad: + 310 – 350 = - 40 </t>
    </r>
    <r>
      <rPr>
        <b/>
        <sz val="10"/>
        <color theme="1"/>
        <rFont val="Calibri"/>
        <family val="2"/>
        <scheme val="minor"/>
      </rPr>
      <t>(3 points)</t>
    </r>
    <r>
      <rPr>
        <sz val="10"/>
        <color theme="1"/>
        <rFont val="Calibri"/>
        <family val="2"/>
        <scheme val="minor"/>
      </rPr>
      <t xml:space="preserve">
d) Current account balance: (- 25 + 10 – 40) = - 55 </t>
    </r>
    <r>
      <rPr>
        <b/>
        <sz val="10"/>
        <color theme="1"/>
        <rFont val="Calibri"/>
        <family val="2"/>
        <scheme val="minor"/>
      </rPr>
      <t>(3 points)</t>
    </r>
    <r>
      <rPr>
        <sz val="10"/>
        <color theme="1"/>
        <rFont val="Calibri"/>
        <family val="2"/>
        <scheme val="minor"/>
      </rPr>
      <t xml:space="preserve">
e) Capital and Financial account balance: ( -460 + 400) = + 60 </t>
    </r>
    <r>
      <rPr>
        <b/>
        <sz val="10"/>
        <color theme="1"/>
        <rFont val="Calibri"/>
        <family val="2"/>
        <scheme val="minor"/>
      </rPr>
      <t>(3 points each)</t>
    </r>
    <r>
      <rPr>
        <sz val="10"/>
        <color theme="1"/>
        <rFont val="Calibri"/>
        <family val="2"/>
        <scheme val="minor"/>
      </rPr>
      <t xml:space="preserve">
</t>
    </r>
  </si>
  <si>
    <t>Assume the following: 
1) You have £500,000 to invest 
2) The current sport rate of the Indian rupee is £0.110 
3) The 60-day forward rate of the rupee is £0.108 
4) The 60-day interest rate in the UK is 1% 
5) The 60-day interest rate in India is 2% 
First, calculate the yield to a UK investor who conducts an arbitrage. Show your calculations. Then explain whether an arbitrage would be profitable for an Indian investor in this case. Justify your answer</t>
  </si>
  <si>
    <r>
      <t xml:space="preserve">The yield to a UK investor who conducts an arbitrage:
Convert the pounds to rupees: £500,000/0.11 = 4,545,454.55 rupees. </t>
    </r>
    <r>
      <rPr>
        <b/>
        <sz val="10"/>
        <color theme="1"/>
        <rFont val="Calibri"/>
        <family val="2"/>
        <scheme val="minor"/>
      </rPr>
      <t>(3 points)</t>
    </r>
    <r>
      <rPr>
        <sz val="10"/>
        <color theme="1"/>
        <rFont val="Calibri"/>
        <family val="2"/>
        <scheme val="minor"/>
      </rPr>
      <t xml:space="preserve">
Deposit the rupees in an Indian bank for 60 days. This will yield 4,545,454.55 × (1.02) = 4,636,363.64 rupees in 60 days. </t>
    </r>
    <r>
      <rPr>
        <b/>
        <sz val="10"/>
        <color theme="1"/>
        <rFont val="Calibri"/>
        <family val="2"/>
        <scheme val="minor"/>
      </rPr>
      <t>(3 points)</t>
    </r>
    <r>
      <rPr>
        <sz val="10"/>
        <color theme="1"/>
        <rFont val="Calibri"/>
        <family val="2"/>
        <scheme val="minor"/>
      </rPr>
      <t xml:space="preserve">
Then convert the rupees back to pounds at the forward rate and receive 4,636,363.64 × £.108 = £500,727.27 </t>
    </r>
    <r>
      <rPr>
        <b/>
        <sz val="10"/>
        <color theme="1"/>
        <rFont val="Calibri"/>
        <family val="2"/>
        <scheme val="minor"/>
      </rPr>
      <t>(3 points).</t>
    </r>
    <r>
      <rPr>
        <sz val="10"/>
        <color theme="1"/>
        <rFont val="Calibri"/>
        <family val="2"/>
        <scheme val="minor"/>
      </rPr>
      <t xml:space="preserve"> The yield to the U.K investor is £500,727.27/£500,000 – 1 = .15% </t>
    </r>
    <r>
      <rPr>
        <b/>
        <sz val="10"/>
        <color theme="1"/>
        <rFont val="Calibri"/>
        <family val="2"/>
        <scheme val="minor"/>
      </rPr>
      <t>(3 points)</t>
    </r>
    <r>
      <rPr>
        <sz val="10"/>
        <color theme="1"/>
        <rFont val="Calibri"/>
        <family val="2"/>
        <scheme val="minor"/>
      </rPr>
      <t xml:space="preserve"> 
Yes, covered interest arbitrage would be profitable for a Indian investor </t>
    </r>
    <r>
      <rPr>
        <b/>
        <sz val="10"/>
        <color theme="1"/>
        <rFont val="Calibri"/>
        <family val="2"/>
        <scheme val="minor"/>
      </rPr>
      <t>(3 points)</t>
    </r>
    <r>
      <rPr>
        <sz val="10"/>
        <color theme="1"/>
        <rFont val="Calibri"/>
        <family val="2"/>
        <scheme val="minor"/>
      </rPr>
      <t xml:space="preserve">. Even though the Indian investor would earn an interest rate that is 1 percent lower in the UK, the forward rate discount of the rupee more than offsets that differential. </t>
    </r>
    <r>
      <rPr>
        <b/>
        <sz val="10"/>
        <color theme="1"/>
        <rFont val="Calibri"/>
        <family val="2"/>
        <scheme val="minor"/>
      </rPr>
      <t>(3 points)</t>
    </r>
  </si>
  <si>
    <t>Explain arm’s length pricing with an example.</t>
  </si>
  <si>
    <t>Deleted: repeated question</t>
  </si>
  <si>
    <t>Explain the greenfield method of foreign investment. Discuss why an investor might prefer greenfield investing over international acuisition and how such an analysis is carried out.</t>
  </si>
  <si>
    <r>
      <t xml:space="preserve">A Greenfield investment is a form of foreign direct investment in which a company or an individual sets up business in a different country and starts operations from the ground up. In this investment method, the company or investors construct offices, plants and factories from zero levels </t>
    </r>
    <r>
      <rPr>
        <b/>
        <sz val="10"/>
        <color rgb="FF000000"/>
        <rFont val="Calibri"/>
        <family val="2"/>
      </rPr>
      <t>(3 points</t>
    </r>
    <r>
      <rPr>
        <sz val="10"/>
        <color rgb="FF000000"/>
        <rFont val="Calibri"/>
        <family val="2"/>
      </rPr>
      <t xml:space="preserve">). The term “greenfield” refers to an investment plan that starts from scratch by constructing new facilities in other countries. This investment method allows sponsoring company to get the highest level of control over its operations in international markets  </t>
    </r>
    <r>
      <rPr>
        <b/>
        <sz val="10"/>
        <color rgb="FF000000"/>
        <rFont val="Calibri"/>
        <family val="2"/>
      </rPr>
      <t>(3 points)</t>
    </r>
    <r>
      <rPr>
        <sz val="10"/>
        <color rgb="FF000000"/>
        <rFont val="Calibri"/>
        <family val="2"/>
      </rPr>
      <t xml:space="preserve">.
There may be regulatory barriers that inhibit the acquisition because of the scale of the two combined businesses after the acquisition or for other reasons. International regulatory approvals can be lengthy. </t>
    </r>
    <r>
      <rPr>
        <b/>
        <sz val="10"/>
        <color rgb="FF000000"/>
        <rFont val="Calibri"/>
        <family val="2"/>
      </rPr>
      <t>(3 points)</t>
    </r>
    <r>
      <rPr>
        <sz val="10"/>
        <color rgb="FF000000"/>
        <rFont val="Calibri"/>
        <family val="2"/>
      </rPr>
      <t xml:space="preserve">. They can also ultimately result in a blocking of the entire acquisition altogether or certain divesting requirements that can be problematic for a deal </t>
    </r>
    <r>
      <rPr>
        <b/>
        <sz val="10"/>
        <color rgb="FF000000"/>
        <rFont val="Calibri"/>
        <family val="2"/>
      </rPr>
      <t>(3 points)</t>
    </r>
    <r>
      <rPr>
        <sz val="10"/>
        <color rgb="FF000000"/>
        <rFont val="Calibri"/>
        <family val="2"/>
      </rPr>
      <t xml:space="preserve">. In some cases, a greenfield investment may be the best option because businesses can gain local government-related benefits by starting up from scratch in a new country, as some countries provide subsidies, tax breaks, or other benefits in order to promote the country as a good location for foreign direct investment </t>
    </r>
    <r>
      <rPr>
        <b/>
        <sz val="10"/>
        <color rgb="FF000000"/>
        <rFont val="Calibri"/>
        <family val="2"/>
      </rPr>
      <t xml:space="preserve">(3 points). </t>
    </r>
    <r>
      <rPr>
        <sz val="10"/>
        <color rgb="FF000000"/>
        <rFont val="Calibri"/>
        <family val="2"/>
      </rPr>
      <t xml:space="preserve">Greenfield investment analysis will typically focus more heavily on the net present value and internal rate of return calculations since the goal is to make an investment in building a newly created company that will generate returns in the future </t>
    </r>
    <r>
      <rPr>
        <b/>
        <sz val="10"/>
        <color rgb="FF000000"/>
        <rFont val="Calibri"/>
        <family val="2"/>
      </rPr>
      <t xml:space="preserve">(3 points). </t>
    </r>
  </si>
  <si>
    <t>Differentiate between horizontal and vertical mergers, providing an example of each.</t>
  </si>
  <si>
    <t>Name and describe the three types of exchange rate risk that an MNC might encounter.</t>
  </si>
  <si>
    <r>
      <t xml:space="preserve">1. Transaction exposure </t>
    </r>
    <r>
      <rPr>
        <b/>
        <sz val="10"/>
        <color theme="1"/>
        <rFont val="Calibri"/>
        <family val="2"/>
        <scheme val="minor"/>
      </rPr>
      <t>(3 points)</t>
    </r>
    <r>
      <rPr>
        <sz val="10"/>
        <color theme="1"/>
        <rFont val="Calibri"/>
        <family val="2"/>
        <scheme val="minor"/>
      </rPr>
      <t xml:space="preserve">: the level of uncertainty faced by the businesses while trading on a global scale. In more detail, it entails the risk that exchange rates will change once a company has already undertaken a financial obligation. </t>
    </r>
    <r>
      <rPr>
        <b/>
        <sz val="10"/>
        <color theme="1"/>
        <rFont val="Calibri"/>
        <family val="2"/>
        <scheme val="minor"/>
      </rPr>
      <t>(3 points)</t>
    </r>
    <r>
      <rPr>
        <sz val="10"/>
        <color theme="1"/>
        <rFont val="Calibri"/>
        <family val="2"/>
        <scheme val="minor"/>
      </rPr>
      <t xml:space="preserve">                                                                        
2. Translation (accounting) exposure </t>
    </r>
    <r>
      <rPr>
        <b/>
        <sz val="10"/>
        <color theme="1"/>
        <rFont val="Calibri"/>
        <family val="2"/>
        <scheme val="minor"/>
      </rPr>
      <t>(3 points)</t>
    </r>
    <r>
      <rPr>
        <sz val="10"/>
        <color theme="1"/>
        <rFont val="Calibri"/>
        <family val="2"/>
        <scheme val="minor"/>
      </rPr>
      <t xml:space="preserve">: the risk that a firm faces when its assets, liabilities, and equities change value due to a fluctuating exchange rate. This occurs when a company holds a certain percentage of its assets in a foreign-denominated currency. </t>
    </r>
    <r>
      <rPr>
        <b/>
        <sz val="10"/>
        <color theme="1"/>
        <rFont val="Calibri"/>
        <family val="2"/>
        <scheme val="minor"/>
      </rPr>
      <t>(3 points)</t>
    </r>
    <r>
      <rPr>
        <sz val="10"/>
        <color theme="1"/>
        <rFont val="Calibri"/>
        <family val="2"/>
        <scheme val="minor"/>
      </rPr>
      <t xml:space="preserve">                
3. Operating exposure </t>
    </r>
    <r>
      <rPr>
        <b/>
        <sz val="10"/>
        <color theme="1"/>
        <rFont val="Calibri"/>
        <family val="2"/>
        <scheme val="minor"/>
      </rPr>
      <t>(3 points)</t>
    </r>
    <r>
      <rPr>
        <sz val="10"/>
        <color theme="1"/>
        <rFont val="Calibri"/>
        <family val="2"/>
        <scheme val="minor"/>
      </rPr>
      <t xml:space="preserve">: the changes to a company’s future cash flows as a result of fluctuations in foreign exchange rates. As such, it involves actual or potential gains and losses, as is the case with transaction exposure. This can impact the overall value of the company, as operating exposure relates to the entire investment. The broad nature of operating exposure can particularly influence a company’s total assets and cash flows. </t>
    </r>
    <r>
      <rPr>
        <b/>
        <sz val="10"/>
        <color theme="1"/>
        <rFont val="Calibri"/>
        <family val="2"/>
        <scheme val="minor"/>
      </rPr>
      <t>(3 points)</t>
    </r>
  </si>
  <si>
    <t>Define fundamental analysis. Explain the fundamental factors taken into consideration in this approach.</t>
  </si>
  <si>
    <r>
      <t xml:space="preserve">Fundamental analysis refers to a process that uses microeconomic and macroeconomic factors to assess the intrinsic value of a security. </t>
    </r>
    <r>
      <rPr>
        <b/>
        <sz val="10"/>
        <color theme="1"/>
        <rFont val="Calibri"/>
        <family val="2"/>
        <scheme val="minor"/>
      </rPr>
      <t xml:space="preserve">(2 points) </t>
    </r>
    <r>
      <rPr>
        <sz val="10"/>
        <color theme="1"/>
        <rFont val="Calibri"/>
        <family val="2"/>
        <scheme val="minor"/>
      </rPr>
      <t xml:space="preserve">It helps investors make investment decisions by comparing the current market price of a share with its intrinsic value. </t>
    </r>
    <r>
      <rPr>
        <b/>
        <sz val="10"/>
        <color theme="1"/>
        <rFont val="Calibri"/>
        <family val="2"/>
        <scheme val="minor"/>
      </rPr>
      <t xml:space="preserve">(2 points) </t>
    </r>
    <r>
      <rPr>
        <sz val="10"/>
        <color theme="1"/>
        <rFont val="Calibri"/>
        <family val="2"/>
        <scheme val="minor"/>
      </rPr>
      <t xml:space="preserve">Fundamental analysis allows investors to obtain a number they can compare to a security’s price to determine whether it is overvalued or undervalued. </t>
    </r>
    <r>
      <rPr>
        <b/>
        <sz val="10"/>
        <color theme="1"/>
        <rFont val="Calibri"/>
        <family val="2"/>
        <scheme val="minor"/>
      </rPr>
      <t>(2 points)</t>
    </r>
  </si>
  <si>
    <t>Differentiate between the micro and macro political risks that a multinational firm faces.</t>
  </si>
  <si>
    <r>
      <t>Macro political risk: The risk that political forces will change the dynamics of a country or region. Macro political risk affects industries, businesses, and foreign entities (</t>
    </r>
    <r>
      <rPr>
        <b/>
        <sz val="10"/>
        <color theme="1"/>
        <rFont val="Calibri"/>
        <family val="2"/>
        <scheme val="minor"/>
      </rPr>
      <t>3 points</t>
    </r>
    <r>
      <rPr>
        <sz val="10"/>
        <color theme="1"/>
        <rFont val="Calibri"/>
        <family val="2"/>
        <scheme val="minor"/>
      </rPr>
      <t>).
Micro political risk: The risk that arises due to a country’s internal conflicts related to political conditions such as poverty, corruption, law and order, etc. Micro-political risk directly affects businesses, firms, and industries in the country (</t>
    </r>
    <r>
      <rPr>
        <b/>
        <sz val="10"/>
        <color theme="1"/>
        <rFont val="Calibri"/>
        <family val="2"/>
        <scheme val="minor"/>
      </rPr>
      <t>3 points</t>
    </r>
    <r>
      <rPr>
        <sz val="10"/>
        <color theme="1"/>
        <rFont val="Calibri"/>
        <family val="2"/>
        <scheme val="minor"/>
      </rPr>
      <t>).</t>
    </r>
  </si>
  <si>
    <t>Explain top-down and bottom-up investment analysis with examples of each.</t>
  </si>
  <si>
    <r>
      <t xml:space="preserve">Top-Down Analysis
Top-down investment analysis takes a three-step approach </t>
    </r>
    <r>
      <rPr>
        <b/>
        <sz val="10"/>
        <color theme="1"/>
        <rFont val="Calibri"/>
        <family val="2"/>
        <scheme val="minor"/>
      </rPr>
      <t>(2 points)</t>
    </r>
    <r>
      <rPr>
        <sz val="10"/>
        <color theme="1"/>
        <rFont val="Calibri"/>
        <family val="2"/>
        <scheme val="minor"/>
      </rPr>
      <t xml:space="preserve">. In the first step, an analysis of macroeconomic indicators, such as taxation, GDP, interest rates, employment, etc., is carried out. Here, financial managers and investors take macroeconomic conditions into account before considering any other factor. They look at exchange rates, inflation, trade balances, and other macroeconomic variables </t>
    </r>
    <r>
      <rPr>
        <b/>
        <sz val="10"/>
        <color theme="1"/>
        <rFont val="Calibri"/>
        <family val="2"/>
        <scheme val="minor"/>
      </rPr>
      <t>(2 points)</t>
    </r>
    <r>
      <rPr>
        <sz val="10"/>
        <color theme="1"/>
        <rFont val="Calibri"/>
        <family val="2"/>
        <scheme val="minor"/>
      </rPr>
      <t xml:space="preserve">. In the second step, a specific sector analysis is performed. When macroeconomic conditions are analyzed, they focus on high-performing sectors. The main objective is to identify a particular industry or sector for the allocation of investment funds </t>
    </r>
    <r>
      <rPr>
        <b/>
        <sz val="10"/>
        <color theme="1"/>
        <rFont val="Calibri"/>
        <family val="2"/>
        <scheme val="minor"/>
      </rPr>
      <t>(2 points)</t>
    </r>
    <r>
      <rPr>
        <sz val="10"/>
        <color theme="1"/>
        <rFont val="Calibri"/>
        <family val="2"/>
        <scheme val="minor"/>
      </rPr>
      <t xml:space="preserve"> In the third step, a specific firm analysis is conducted subject to the fulfillment of the macro and sector analyses. Here, the assessment is narrowed down to a high-performing firm, and the specific company’s financials are examined. </t>
    </r>
    <r>
      <rPr>
        <b/>
        <sz val="10"/>
        <color theme="1"/>
        <rFont val="Calibri"/>
        <family val="2"/>
        <scheme val="minor"/>
      </rPr>
      <t>(2 points)</t>
    </r>
    <r>
      <rPr>
        <sz val="10"/>
        <color theme="1"/>
        <rFont val="Calibri"/>
        <family val="2"/>
        <scheme val="minor"/>
      </rPr>
      <t xml:space="preserve">
Example: An investor in Qatar is interested in importing food items into the country. Under the top-down approach, they may look at the macroeconomic trends that which items generate good profits under the import variable, thereby narrowing it down to a specific industry. Then, a specific company within that sector (maybe produce or meat) can be identified (</t>
    </r>
    <r>
      <rPr>
        <b/>
        <sz val="10"/>
        <color theme="1"/>
        <rFont val="Calibri"/>
        <family val="2"/>
        <scheme val="minor"/>
      </rPr>
      <t>2 points – other examples should also be accepted</t>
    </r>
    <r>
      <rPr>
        <sz val="10"/>
        <color theme="1"/>
        <rFont val="Calibri"/>
        <family val="2"/>
        <scheme val="minor"/>
      </rPr>
      <t xml:space="preserve">).
Bottom-Up Analysis
The bottom-up investing approach is opposite to the top-down approach. In this strategy, investors consider the micro factors of a company instead of analyzing macroeconomic conditions </t>
    </r>
    <r>
      <rPr>
        <b/>
        <sz val="10"/>
        <color theme="1"/>
        <rFont val="Calibri"/>
        <family val="2"/>
        <scheme val="minor"/>
      </rPr>
      <t>(2 points)</t>
    </r>
    <r>
      <rPr>
        <sz val="10"/>
        <color theme="1"/>
        <rFont val="Calibri"/>
        <family val="2"/>
        <scheme val="minor"/>
      </rPr>
      <t xml:space="preserve">. The micro factors include financials, products and services, earnings and other corporate information of a company </t>
    </r>
    <r>
      <rPr>
        <b/>
        <sz val="10"/>
        <color theme="1"/>
        <rFont val="Calibri"/>
        <family val="2"/>
        <scheme val="minor"/>
      </rPr>
      <t>(2 points</t>
    </r>
    <r>
      <rPr>
        <sz val="10"/>
        <color theme="1"/>
        <rFont val="Calibri"/>
        <family val="2"/>
        <scheme val="minor"/>
      </rPr>
      <t>). Bottom-up analysis helps investors to start from the ground level and monitor closely the attributes of a company. This investment strategy usually employs long-term investment because investors put a deep analysis on a single firm (</t>
    </r>
    <r>
      <rPr>
        <b/>
        <sz val="10"/>
        <color theme="1"/>
        <rFont val="Calibri"/>
        <family val="2"/>
        <scheme val="minor"/>
      </rPr>
      <t>2 points)</t>
    </r>
    <r>
      <rPr>
        <sz val="10"/>
        <color theme="1"/>
        <rFont val="Calibri"/>
        <family val="2"/>
        <scheme val="minor"/>
      </rPr>
      <t>. Facebook Inc. at the New York Stock Exchange (NYSE) is a good example of a bottom-up
approach for investors, who first looked at the micro factors specific to Facebook before looking at the sector as a whole, and then the overall market conditions (</t>
    </r>
    <r>
      <rPr>
        <b/>
        <sz val="10"/>
        <color theme="1"/>
        <rFont val="Calibri"/>
        <family val="2"/>
        <scheme val="minor"/>
      </rPr>
      <t>2 points – other examples should also be accepted</t>
    </r>
    <r>
      <rPr>
        <sz val="10"/>
        <color theme="1"/>
        <rFont val="Calibri"/>
        <family val="2"/>
        <scheme val="minor"/>
      </rPr>
      <t xml:space="preserve">).
</t>
    </r>
  </si>
  <si>
    <r>
      <t xml:space="preserve">Interest coverage ratio = EBIT / interest expense
Interest coverage ratio = 1,650,000/ 500,000 </t>
    </r>
    <r>
      <rPr>
        <b/>
        <sz val="10"/>
        <color theme="1"/>
        <rFont val="Calibri"/>
        <family val="2"/>
        <scheme val="minor"/>
      </rPr>
      <t>(3 points)</t>
    </r>
    <r>
      <rPr>
        <sz val="10"/>
        <color theme="1"/>
        <rFont val="Calibri"/>
        <family val="2"/>
        <scheme val="minor"/>
      </rPr>
      <t xml:space="preserve">
Interest coverage ratio = 3.3 </t>
    </r>
    <r>
      <rPr>
        <b/>
        <sz val="10"/>
        <color theme="1"/>
        <rFont val="Calibri"/>
        <family val="2"/>
        <scheme val="minor"/>
      </rPr>
      <t>(3 points)</t>
    </r>
    <r>
      <rPr>
        <sz val="10"/>
        <color theme="1"/>
        <rFont val="Calibri"/>
        <family val="2"/>
        <scheme val="minor"/>
      </rPr>
      <t xml:space="preserve">
</t>
    </r>
  </si>
  <si>
    <t xml:space="preserve">Assume that Zaloha Plc reported the following financials in its 2020 annual income statement:
Income Statement for FY 2020; amounts in USD
Sales: 7,000,000
Cost of sales: (5,000,000)
Gross profit: 2,000,000
Salaries: (50,000)
Rent: (200,000)
Utilities: (50,000)
Depreciation: (50,000 )
Earnings before interest and taxes (EBIT): 1,650,000
Interest expense: (500,000)
Earnings before taxes:  1,150,000
Taxes (40%): (460,000)
Net income: 690,000
Calculate the interest coverage ratio. Show your calculations.
</t>
  </si>
  <si>
    <t>Deleted as the answer is not in the script</t>
  </si>
  <si>
    <r>
      <t xml:space="preserve">Liquidity planning reduces solvency risk </t>
    </r>
    <r>
      <rPr>
        <b/>
        <sz val="10"/>
        <color theme="1"/>
        <rFont val="Calibri"/>
        <family val="2"/>
        <scheme val="minor"/>
      </rPr>
      <t>(3 points)</t>
    </r>
    <r>
      <rPr>
        <sz val="10"/>
        <color theme="1"/>
        <rFont val="Calibri"/>
        <family val="2"/>
        <scheme val="minor"/>
      </rPr>
      <t xml:space="preserve">. It begins with setting reference dates </t>
    </r>
    <r>
      <rPr>
        <b/>
        <sz val="10"/>
        <color theme="1"/>
        <rFont val="Calibri"/>
        <family val="2"/>
        <scheme val="minor"/>
      </rPr>
      <t>(3 points)</t>
    </r>
    <r>
      <rPr>
        <sz val="10"/>
        <color theme="1"/>
        <rFont val="Calibri"/>
        <family val="2"/>
        <scheme val="minor"/>
      </rPr>
      <t xml:space="preserve">. Then, current assets are matched to current liabilities to ensure companies can manage payment obligations to suppliers </t>
    </r>
    <r>
      <rPr>
        <b/>
        <sz val="10"/>
        <color theme="1"/>
        <rFont val="Calibri"/>
        <family val="2"/>
        <scheme val="minor"/>
      </rPr>
      <t>(3 points)</t>
    </r>
    <r>
      <rPr>
        <sz val="10"/>
        <color theme="1"/>
        <rFont val="Calibri"/>
        <family val="2"/>
        <scheme val="minor"/>
      </rPr>
      <t xml:space="preserve">. Such planning allows managers to review credit lines that were not reviewed in earlier plans </t>
    </r>
    <r>
      <rPr>
        <b/>
        <sz val="10"/>
        <color theme="1"/>
        <rFont val="Calibri"/>
        <family val="2"/>
        <scheme val="minor"/>
      </rPr>
      <t>(3 points)</t>
    </r>
    <r>
      <rPr>
        <sz val="10"/>
        <color theme="1"/>
        <rFont val="Calibri"/>
        <family val="2"/>
        <scheme val="minor"/>
      </rPr>
      <t xml:space="preserve">. The time horizon plays an important part in identifying short-term liabilities that should be matched with cash and cash equivalents. The reference dates can vary between day, week and month </t>
    </r>
    <r>
      <rPr>
        <b/>
        <sz val="10"/>
        <color theme="1"/>
        <rFont val="Calibri"/>
        <family val="2"/>
        <scheme val="minor"/>
      </rPr>
      <t>(3 points)</t>
    </r>
    <r>
      <rPr>
        <sz val="10"/>
        <color theme="1"/>
        <rFont val="Calibri"/>
        <family val="2"/>
        <scheme val="minor"/>
      </rPr>
      <t xml:space="preserve">. Monthly liquidity planning allows better forecasting of short-term payment obligations and available cash and cash equivalents, which is not always available through weekly liquidity plans </t>
    </r>
    <r>
      <rPr>
        <b/>
        <sz val="10"/>
        <color theme="1"/>
        <rFont val="Calibri"/>
        <family val="2"/>
        <scheme val="minor"/>
      </rPr>
      <t>(3 points)</t>
    </r>
    <r>
      <rPr>
        <sz val="10"/>
        <color theme="1"/>
        <rFont val="Calibri"/>
        <family val="2"/>
        <scheme val="minor"/>
      </rPr>
      <t xml:space="preserve">.     </t>
    </r>
  </si>
  <si>
    <t>Explain the importance of liquidity management, mentioning five points. Explain the advantage of monthly versus weekly liquidity plans.</t>
  </si>
  <si>
    <t>Explain how an MNC can accomodate cash shortages and the role of a cash management system. Provide an example.</t>
  </si>
  <si>
    <r>
      <t xml:space="preserve">An MNC needs to predict its cash flow patterns accurately for subsidiaries and the parent. Cash shortfalls are a constant worry for MNCs and need to react if a subsidiary faces a funding shortfall. Adopting a centralized cash management system allows the parent to transfer excess funds to the subsidiary facing the funding shortfall </t>
    </r>
    <r>
      <rPr>
        <b/>
        <sz val="10"/>
        <color theme="1"/>
        <rFont val="Calibri"/>
        <family val="2"/>
        <scheme val="minor"/>
      </rPr>
      <t>(3 points)</t>
    </r>
    <r>
      <rPr>
        <sz val="10"/>
        <color theme="1"/>
        <rFont val="Calibri"/>
        <family val="2"/>
        <scheme val="minor"/>
      </rPr>
      <t xml:space="preserve">. MNCs require timely information on the cash situation for each subsidiary to take an effective response. In certain scenarios, the subsidiary with a cash shortage may be able to fulfill its cash requirements using different sources of financing, such as credit lines </t>
    </r>
    <r>
      <rPr>
        <b/>
        <sz val="10"/>
        <color theme="1"/>
        <rFont val="Calibri"/>
        <family val="2"/>
        <scheme val="minor"/>
      </rPr>
      <t>(3 points)</t>
    </r>
    <r>
      <rPr>
        <sz val="10"/>
        <color theme="1"/>
        <rFont val="Calibri"/>
        <family val="2"/>
        <scheme val="minor"/>
      </rPr>
      <t xml:space="preserve">. 
A company requires a systematic and up-to-date centralized cash management system to accurately forecast its subsidiaries’ cash position </t>
    </r>
    <r>
      <rPr>
        <b/>
        <sz val="10"/>
        <color theme="1"/>
        <rFont val="Calibri"/>
        <family val="2"/>
        <scheme val="minor"/>
      </rPr>
      <t>(3 points)</t>
    </r>
    <r>
      <rPr>
        <sz val="10"/>
        <color theme="1"/>
        <rFont val="Calibri"/>
        <family val="2"/>
        <scheme val="minor"/>
      </rPr>
      <t xml:space="preserve">. It is important to determine whether a subsidiary facing a cash shortfall can meet its cash requirements with excess cash from another subsidiary. In this context, a centralized cash management system acts as an internal control for an MNC. It helps identify the financial issues faced by subsidiaries by effectively monitoring cash positions </t>
    </r>
    <r>
      <rPr>
        <b/>
        <sz val="10"/>
        <color theme="1"/>
        <rFont val="Calibri"/>
        <family val="2"/>
        <scheme val="minor"/>
      </rPr>
      <t>(3 points)</t>
    </r>
    <r>
      <rPr>
        <sz val="10"/>
        <color theme="1"/>
        <rFont val="Calibri"/>
        <family val="2"/>
        <scheme val="minor"/>
      </rPr>
      <t xml:space="preserve">. In addition, the monitoring process usually prevents managers from performing any additional activities that may result in increased cash shortages. This helps MNCs detect funding shortfalls and determine the reasons behind the decline in cash balances for the parent and subsidiaries. </t>
    </r>
    <r>
      <rPr>
        <b/>
        <sz val="10"/>
        <color theme="1"/>
        <rFont val="Calibri"/>
        <family val="2"/>
        <scheme val="minor"/>
      </rPr>
      <t>(3 points)</t>
    </r>
    <r>
      <rPr>
        <sz val="10"/>
        <color theme="1"/>
        <rFont val="Calibri"/>
        <family val="2"/>
        <scheme val="minor"/>
      </rPr>
      <t xml:space="preserve">   
Example 
Utah Co. established a centralized cash management system for its subsidiaries whereby each subsidiary reports its cash position in the local currency at the end of each day. It then instructs the subsidiaries with excess cash to transfer funds to a subsidiary experiencing a cash shortfall in the form of a loan. The subsidiary that receives the loan will be required to pay interest in addition to the principal. All subsidiaries involved use the same bank to facilitate fund transfers and other financial transactions. </t>
    </r>
    <r>
      <rPr>
        <b/>
        <sz val="10"/>
        <color theme="1"/>
        <rFont val="Calibri"/>
        <family val="2"/>
        <scheme val="minor"/>
      </rPr>
      <t>(3 points – other examples should be accepted)</t>
    </r>
  </si>
  <si>
    <t xml:space="preserve">Assume that Lemon Plc provided the following information in their 2022 balance sheet:
 $000
Equity and Liabilities 
Shareholder funds 
Share capital: 6,000
Reserves and surplus: 2,000
Non-current liabilities 
Long-term borrowings: 3,000
Current liabilities 
Short-term borrowings: 2,000
Trade payables: 2,000
Short-term provisions: 3,000
Total equity and liabilities: 18,000
Assets 
Non-current assets 
Fixed assets 
Tangible assets: 10,000
Current assets 
Inventories: 1,500
Trade receivables: 1,500
Cash and cash receivables: 3,000
Short-term loans and advances: 2,000
Total assets: 18,000
Calculate the current ratio and the quick ratio. Show all calculations.
</t>
  </si>
  <si>
    <r>
      <t xml:space="preserve">Current ratio  = (1,500 + 1,500 + 3,000 + 2,000) </t>
    </r>
    <r>
      <rPr>
        <b/>
        <sz val="10"/>
        <color theme="1"/>
        <rFont val="Calibri"/>
        <family val="2"/>
        <scheme val="minor"/>
      </rPr>
      <t>(3 points)</t>
    </r>
    <r>
      <rPr>
        <sz val="10"/>
        <color theme="1"/>
        <rFont val="Calibri"/>
        <family val="2"/>
        <scheme val="minor"/>
      </rPr>
      <t xml:space="preserve"> / (2,000 + 2,000 + 3,000) </t>
    </r>
    <r>
      <rPr>
        <b/>
        <sz val="10"/>
        <color theme="1"/>
        <rFont val="Calibri"/>
        <family val="2"/>
        <scheme val="minor"/>
      </rPr>
      <t>(3 points)</t>
    </r>
    <r>
      <rPr>
        <sz val="10"/>
        <color theme="1"/>
        <rFont val="Calibri"/>
        <family val="2"/>
        <scheme val="minor"/>
      </rPr>
      <t xml:space="preserve">
  = 1.14 : 1 </t>
    </r>
    <r>
      <rPr>
        <b/>
        <sz val="10"/>
        <color theme="1"/>
        <rFont val="Calibri"/>
        <family val="2"/>
        <scheme val="minor"/>
      </rPr>
      <t>(3 points)</t>
    </r>
    <r>
      <rPr>
        <sz val="10"/>
        <color theme="1"/>
        <rFont val="Calibri"/>
        <family val="2"/>
        <scheme val="minor"/>
      </rPr>
      <t xml:space="preserve">
Quick ratio  = (1,500 + 3,000 + 2,000) </t>
    </r>
    <r>
      <rPr>
        <b/>
        <sz val="10"/>
        <color theme="1"/>
        <rFont val="Calibri"/>
        <family val="2"/>
        <scheme val="minor"/>
      </rPr>
      <t>(3 points)</t>
    </r>
    <r>
      <rPr>
        <sz val="10"/>
        <color theme="1"/>
        <rFont val="Calibri"/>
        <family val="2"/>
        <scheme val="minor"/>
      </rPr>
      <t xml:space="preserve"> / (2,000 + 2,000 + 3,000) </t>
    </r>
    <r>
      <rPr>
        <b/>
        <sz val="10"/>
        <color theme="1"/>
        <rFont val="Calibri"/>
        <family val="2"/>
        <scheme val="minor"/>
      </rPr>
      <t>(3 points)</t>
    </r>
    <r>
      <rPr>
        <sz val="10"/>
        <color theme="1"/>
        <rFont val="Calibri"/>
        <family val="2"/>
        <scheme val="minor"/>
      </rPr>
      <t xml:space="preserve">
  = 0.93 : 1 </t>
    </r>
    <r>
      <rPr>
        <b/>
        <sz val="10"/>
        <color theme="1"/>
        <rFont val="Calibri"/>
        <family val="2"/>
        <scheme val="minor"/>
      </rPr>
      <t>(3 points)</t>
    </r>
    <r>
      <rPr>
        <sz val="10"/>
        <color theme="1"/>
        <rFont val="Calibri"/>
        <family val="2"/>
        <scheme val="minor"/>
      </rPr>
      <t xml:space="preserve">
</t>
    </r>
  </si>
  <si>
    <t>Modern technology can potentially be exploited by unscrupulous finance managers to capitalize on international tax loopholes. Discuss four steps that can be taken at the national level in developing countries to prevent this from happening and minimize revenue loss.</t>
  </si>
  <si>
    <r>
      <t xml:space="preserve">In coping with the erosion of tax bases caused by globalization and technological advancements, tax authorities in developing countries must adjust tax policies and administrations to minimize revenue loss. First, tax administrations should rely more heavily on indirect than on direct taxes, while moving from bilateral toward
multilateral tax agreements </t>
    </r>
    <r>
      <rPr>
        <b/>
        <sz val="10"/>
        <color theme="1"/>
        <rFont val="Calibri"/>
        <family val="2"/>
        <scheme val="minor"/>
      </rPr>
      <t>(3 points)</t>
    </r>
    <r>
      <rPr>
        <sz val="10"/>
        <color theme="1"/>
        <rFont val="Calibri"/>
        <family val="2"/>
        <scheme val="minor"/>
      </rPr>
      <t xml:space="preserve">. Favoring indirect taxes, like value added tax, helps to broaden the tax base, reduces overall tax rates, and thus lightens individual tax burdens and distortions. By resorting more to
multilateral tax agreements, countries can efficiently reduce the likelihood of double taxation and tax competition among different tax administrations. </t>
    </r>
    <r>
      <rPr>
        <b/>
        <sz val="10"/>
        <color theme="1"/>
        <rFont val="Calibri"/>
        <family val="2"/>
        <scheme val="minor"/>
      </rPr>
      <t>(3 points)</t>
    </r>
    <r>
      <rPr>
        <sz val="10"/>
        <color theme="1"/>
        <rFont val="Calibri"/>
        <family val="2"/>
        <scheme val="minor"/>
      </rPr>
      <t xml:space="preserve"> Second, to prevent multinational corporations from
avoiding taxes by manipulating transfer prices, tax authorities should adopt a form of the arms-length-pricing principle, such as that used by the OECD. Essentially, this is one example of a legal reform designed to prevent taxpayers from avoiding taxes by manipulating difference in tax rates among different countries. </t>
    </r>
    <r>
      <rPr>
        <b/>
        <sz val="10"/>
        <color theme="1"/>
        <rFont val="Calibri"/>
        <family val="2"/>
        <scheme val="minor"/>
      </rPr>
      <t>(3 points)</t>
    </r>
    <r>
      <rPr>
        <sz val="10"/>
        <color theme="1"/>
        <rFont val="Calibri"/>
        <family val="2"/>
        <scheme val="minor"/>
      </rPr>
      <t xml:space="preserve"> Third, developing countries that have not already done so should replace turnover sales tax with value added tax. Because VAT is broad-based, governments can lower the tax rate and thereby reduce the overall excess burden. </t>
    </r>
    <r>
      <rPr>
        <b/>
        <sz val="10"/>
        <color theme="1"/>
        <rFont val="Calibri"/>
        <family val="2"/>
        <scheme val="minor"/>
      </rPr>
      <t xml:space="preserve">(3 points) </t>
    </r>
    <r>
      <rPr>
        <sz val="10"/>
        <color theme="1"/>
        <rFont val="Calibri"/>
        <family val="2"/>
        <scheme val="minor"/>
      </rPr>
      <t xml:space="preserve">Fourth, developing countries must implement effective good governance and anticorruption programs in the realm of tax administration by providing transparent and comprehensive legal structures </t>
    </r>
    <r>
      <rPr>
        <b/>
        <sz val="10"/>
        <color theme="1"/>
        <rFont val="Calibri"/>
        <family val="2"/>
        <scheme val="minor"/>
      </rPr>
      <t>(3 points)</t>
    </r>
    <r>
      <rPr>
        <sz val="10"/>
        <color theme="1"/>
        <rFont val="Calibri"/>
        <family val="2"/>
        <scheme val="minor"/>
      </rPr>
      <t>. Good governance is the effective and efficient management of national social and economic resources and, by extension, effective and efficient tax administration.</t>
    </r>
    <r>
      <rPr>
        <b/>
        <sz val="10"/>
        <color theme="1"/>
        <rFont val="Calibri"/>
        <family val="2"/>
        <scheme val="minor"/>
      </rPr>
      <t xml:space="preserve"> </t>
    </r>
    <r>
      <rPr>
        <sz val="10"/>
        <color theme="1"/>
        <rFont val="Calibri"/>
        <family val="2"/>
        <scheme val="minor"/>
      </rPr>
      <t xml:space="preserve">Corruption in tax administration can be prevented by adopting tax laws that are clear, concise, and comprehensive, and by applying sensible penalties to punish all parties involved in tax wrongdoings </t>
    </r>
    <r>
      <rPr>
        <b/>
        <sz val="10"/>
        <color theme="1"/>
        <rFont val="Calibri"/>
        <family val="2"/>
        <scheme val="minor"/>
      </rPr>
      <t>(3 points)</t>
    </r>
    <r>
      <rPr>
        <sz val="10"/>
        <color theme="1"/>
        <rFont val="Calibri"/>
        <family val="2"/>
        <scheme val="minor"/>
      </rPr>
      <t xml:space="preserve">. </t>
    </r>
  </si>
  <si>
    <t xml:space="preserve">Calculate the current ratio and the quick ratio based on the following information:
Current assets: €35,000
Current liabilities: €17,500
Inventory: €15,000
Operating expenses: €20,000
Revenue from operations: €60,000
Cost of revenue from operations: €30,000
</t>
  </si>
  <si>
    <r>
      <t xml:space="preserve">Current ratio = 35,000/17,500 = 2:1 </t>
    </r>
    <r>
      <rPr>
        <b/>
        <sz val="10"/>
        <color theme="1"/>
        <rFont val="Calibri"/>
        <family val="2"/>
        <scheme val="minor"/>
      </rPr>
      <t>(3 points)</t>
    </r>
    <r>
      <rPr>
        <sz val="10"/>
        <color theme="1"/>
        <rFont val="Calibri"/>
        <family val="2"/>
        <scheme val="minor"/>
      </rPr>
      <t xml:space="preserve">
Quick ratio = (35,000 – 15,000) / 175,000 = 1.14:1 </t>
    </r>
    <r>
      <rPr>
        <b/>
        <sz val="10"/>
        <color theme="1"/>
        <rFont val="Calibri"/>
        <family val="2"/>
        <scheme val="minor"/>
      </rPr>
      <t>(3 points)</t>
    </r>
    <r>
      <rPr>
        <sz val="10"/>
        <color theme="1"/>
        <rFont val="Calibri"/>
        <family val="2"/>
        <scheme val="minor"/>
      </rPr>
      <t xml:space="preserve">
</t>
    </r>
  </si>
  <si>
    <t>Differentiate between intercompany loans and bank loans as financing options for a multinational firm.</t>
  </si>
  <si>
    <r>
      <t xml:space="preserve">Intercompany financing: The funds come from a sister affiliate or parent in the form of an intercompany loan. These loans are sometimes available for a limited duration to manage exchange controls. Additionally, the intercompany loans or interest rates are provided under set rules </t>
    </r>
    <r>
      <rPr>
        <b/>
        <sz val="10"/>
        <color theme="1"/>
        <rFont val="Calibri"/>
        <family val="2"/>
        <scheme val="minor"/>
      </rPr>
      <t>(3 points</t>
    </r>
    <r>
      <rPr>
        <sz val="10"/>
        <color theme="1"/>
        <rFont val="Calibri"/>
        <family val="2"/>
        <scheme val="minor"/>
      </rPr>
      <t>).
Bank loans: Commercial bank loans are the dominant feature of short-term financing in business organizations. Bank loans provide a temporary increase in inventory and accounts receivable. Short-term financing from commercial banks is unsecured credit (</t>
    </r>
    <r>
      <rPr>
        <b/>
        <sz val="10"/>
        <color theme="1"/>
        <rFont val="Calibri"/>
        <family val="2"/>
        <scheme val="minor"/>
      </rPr>
      <t>3 points)</t>
    </r>
    <r>
      <rPr>
        <sz val="10"/>
        <color theme="1"/>
        <rFont val="Calibri"/>
        <family val="2"/>
        <scheme val="minor"/>
      </rPr>
      <t xml:space="preserve">. </t>
    </r>
  </si>
  <si>
    <t>Describe in detail three steps  that are involved in liquidity planning.</t>
  </si>
  <si>
    <r>
      <t xml:space="preserve">Reference Date Liquidity Planning
In this stage, managers identify the liquidity situation and financial status for the company’s current reference date (point in time when the information related to liquidity is recorded). In this context, cash equivalents and existing cash are compared with due liabilities </t>
    </r>
    <r>
      <rPr>
        <b/>
        <sz val="10"/>
        <color theme="1"/>
        <rFont val="Calibri"/>
        <family val="2"/>
        <scheme val="minor"/>
      </rPr>
      <t>(3 points</t>
    </r>
    <r>
      <rPr>
        <sz val="10"/>
        <color theme="1"/>
        <rFont val="Calibri"/>
        <family val="2"/>
        <scheme val="minor"/>
      </rPr>
      <t xml:space="preserve">). Additionally, the credit lines that are not drawn on are also included in the planning process, while the financial status excludes deferred liabilities. Overall, managers identify the time horizon in which the liquidity gap is minimized because of no coverage of due liabilities by cash and cash equivalents </t>
    </r>
    <r>
      <rPr>
        <b/>
        <sz val="10"/>
        <color theme="1"/>
        <rFont val="Calibri"/>
        <family val="2"/>
        <scheme val="minor"/>
      </rPr>
      <t>(3 points)</t>
    </r>
    <r>
      <rPr>
        <sz val="10"/>
        <color theme="1"/>
        <rFont val="Calibri"/>
        <family val="2"/>
        <scheme val="minor"/>
      </rPr>
      <t xml:space="preserve">.
Weekly Planning of Liquidity
The second step is based on the financial status of liquidity planning on the reference date. The managers plan future outflows and inflows. Future payment planning requires weekly assignments </t>
    </r>
    <r>
      <rPr>
        <b/>
        <sz val="10"/>
        <color theme="1"/>
        <rFont val="Calibri"/>
        <family val="2"/>
        <scheme val="minor"/>
      </rPr>
      <t>(3 points</t>
    </r>
    <r>
      <rPr>
        <sz val="10"/>
        <color theme="1"/>
        <rFont val="Calibri"/>
        <family val="2"/>
        <scheme val="minor"/>
      </rPr>
      <t>). The inflow of payments includes planned sales, existing receivables, and other revenue activities. Similarly, outflow payments include ongoing business operations, financing costs, due liabilities, and investment measures. In addition, deferred payments can be considered for liquidity planning if they are sufficiently specified in the weekly planning (</t>
    </r>
    <r>
      <rPr>
        <b/>
        <sz val="10"/>
        <color theme="1"/>
        <rFont val="Calibri"/>
        <family val="2"/>
        <scheme val="minor"/>
      </rPr>
      <t>3 points)</t>
    </r>
    <r>
      <rPr>
        <sz val="10"/>
        <color theme="1"/>
        <rFont val="Calibri"/>
        <family val="2"/>
        <scheme val="minor"/>
      </rPr>
      <t xml:space="preserve">.
Monthly Planning of Liquidity
Multinational firms do their financial planning to meet future obligations and ensure that there will be no insolvency problems. In this context, managers distribute liquidity planning tasks monthly, gradually extending to the fiscal year </t>
    </r>
    <r>
      <rPr>
        <b/>
        <sz val="10"/>
        <color theme="1"/>
        <rFont val="Calibri"/>
        <family val="2"/>
        <scheme val="minor"/>
      </rPr>
      <t>(3 points)</t>
    </r>
    <r>
      <rPr>
        <sz val="10"/>
        <color theme="1"/>
        <rFont val="Calibri"/>
        <family val="2"/>
        <scheme val="minor"/>
      </rPr>
      <t>. They forecast the information flow of liquidity planning and link it with the balance sheet and income statement planning. This approach is also known as the integrated planning approach of liquidity planning (</t>
    </r>
    <r>
      <rPr>
        <b/>
        <sz val="10"/>
        <color theme="1"/>
        <rFont val="Calibri"/>
        <family val="2"/>
        <scheme val="minor"/>
      </rPr>
      <t>3 points</t>
    </r>
    <r>
      <rPr>
        <sz val="10"/>
        <color theme="1"/>
        <rFont val="Calibri"/>
        <family val="2"/>
        <scheme val="minor"/>
      </rPr>
      <t xml:space="preserve">). </t>
    </r>
  </si>
  <si>
    <t>List six potential consequences of a cash shortage.</t>
  </si>
  <si>
    <r>
      <t xml:space="preserve">1) Negative effect on the efficiency of business operations
2) Liquidity depletion
3) Corporate insolvency 
4) Inability to invest in potential projects 
5) Firms might have to sell their assets to continue operations
6) Loss of market reputation and supplier trust
</t>
    </r>
    <r>
      <rPr>
        <b/>
        <sz val="10"/>
        <color theme="1"/>
        <rFont val="Calibri"/>
        <family val="2"/>
        <scheme val="minor"/>
      </rPr>
      <t>(1 point each)</t>
    </r>
  </si>
  <si>
    <r>
      <t xml:space="preserve">A blocked fund is defined as money or capital realized when a foreign operation involving the transfer of funds is blocked as a result of regulations imposed by the government of the country where the money was generated </t>
    </r>
    <r>
      <rPr>
        <b/>
        <sz val="10"/>
        <color theme="1"/>
        <rFont val="Calibri"/>
        <family val="2"/>
        <scheme val="minor"/>
      </rPr>
      <t>(3 points)</t>
    </r>
    <r>
      <rPr>
        <sz val="10"/>
        <color theme="1"/>
        <rFont val="Calibri"/>
        <family val="2"/>
        <scheme val="minor"/>
      </rPr>
      <t xml:space="preserve">. When a fund is suspected to be generated from illegal activities or criminal acts, the government can impose certain regulations hindering the money from being be transferred </t>
    </r>
    <r>
      <rPr>
        <b/>
        <sz val="10"/>
        <color theme="1"/>
        <rFont val="Calibri"/>
        <family val="2"/>
        <scheme val="minor"/>
      </rPr>
      <t>(3 points)</t>
    </r>
    <r>
      <rPr>
        <sz val="10"/>
        <color theme="1"/>
        <rFont val="Calibri"/>
        <family val="2"/>
        <scheme val="minor"/>
      </rPr>
      <t xml:space="preserve">. The fund then becomes a blocked fund </t>
    </r>
    <r>
      <rPr>
        <b/>
        <sz val="10"/>
        <color theme="1"/>
        <rFont val="Calibri"/>
        <family val="2"/>
        <scheme val="minor"/>
      </rPr>
      <t>(3 points)</t>
    </r>
    <r>
      <rPr>
        <sz val="10"/>
        <color theme="1"/>
        <rFont val="Calibri"/>
        <family val="2"/>
        <scheme val="minor"/>
      </rPr>
      <t xml:space="preserve">. If a country faces a shortage of reserves held in foreign currency, it may impose restrictions on foreign operations by blocking funds </t>
    </r>
    <r>
      <rPr>
        <b/>
        <sz val="10"/>
        <color theme="1"/>
        <rFont val="Calibri"/>
        <family val="2"/>
        <scheme val="minor"/>
      </rPr>
      <t>(3 points)</t>
    </r>
    <r>
      <rPr>
        <sz val="10"/>
        <color theme="1"/>
        <rFont val="Calibri"/>
        <family val="2"/>
        <scheme val="minor"/>
      </rPr>
      <t xml:space="preserve">. The major reasons are (1) trade violations, (2) criminal or illegal activities, (3) political reasons and regulations in foreign currencies </t>
    </r>
    <r>
      <rPr>
        <b/>
        <sz val="10"/>
        <color theme="1"/>
        <rFont val="Calibri"/>
        <family val="2"/>
        <scheme val="minor"/>
      </rPr>
      <t>(3 points)</t>
    </r>
    <r>
      <rPr>
        <sz val="10"/>
        <color theme="1"/>
        <rFont val="Calibri"/>
        <family val="2"/>
        <scheme val="minor"/>
      </rPr>
      <t xml:space="preserve">. For example, the U.S. Justice Department blocked funds and froze the accounts of offshore gambling companies by ordering PayPal and Visa to block fund transfers until they could verify no illegal transactions took place </t>
    </r>
    <r>
      <rPr>
        <b/>
        <sz val="10"/>
        <color theme="1"/>
        <rFont val="Calibri"/>
        <family val="2"/>
        <scheme val="minor"/>
      </rPr>
      <t>(3 points)</t>
    </r>
    <r>
      <rPr>
        <sz val="10"/>
        <color theme="1"/>
        <rFont val="Calibri"/>
        <family val="2"/>
        <scheme val="minor"/>
      </rPr>
      <t xml:space="preserve">.  </t>
    </r>
  </si>
  <si>
    <t>Explain what is meant by blocked funds, provide 3 reasons why a country might block a company’s funds, and give an example.</t>
  </si>
  <si>
    <r>
      <t xml:space="preserve">The netting process allows the two loans to be adjusted </t>
    </r>
    <r>
      <rPr>
        <b/>
        <sz val="10"/>
        <color theme="1"/>
        <rFont val="Calibri"/>
        <family val="2"/>
        <scheme val="minor"/>
      </rPr>
      <t xml:space="preserve">(3 points). 
</t>
    </r>
    <r>
      <rPr>
        <sz val="10"/>
        <color theme="1"/>
        <rFont val="Calibri"/>
        <family val="2"/>
        <scheme val="minor"/>
      </rPr>
      <t xml:space="preserve">Ming’s final loan payment will thus be $320,000 – $200,000 = $120,000 </t>
    </r>
    <r>
      <rPr>
        <b/>
        <sz val="10"/>
        <color theme="1"/>
        <rFont val="Calibri"/>
        <family val="2"/>
        <scheme val="minor"/>
      </rPr>
      <t>(3 points)</t>
    </r>
    <r>
      <rPr>
        <sz val="10"/>
        <color theme="1"/>
        <rFont val="Calibri"/>
        <family val="2"/>
        <scheme val="minor"/>
      </rPr>
      <t xml:space="preserve"> 
Eren does not have any payment obligation to Ming. </t>
    </r>
    <r>
      <rPr>
        <b/>
        <sz val="10"/>
        <color theme="1"/>
        <rFont val="Calibri"/>
        <family val="2"/>
        <scheme val="minor"/>
      </rPr>
      <t>(3 points)</t>
    </r>
    <r>
      <rPr>
        <sz val="10"/>
        <color theme="1"/>
        <rFont val="Calibri"/>
        <family val="2"/>
        <scheme val="minor"/>
      </rPr>
      <t xml:space="preserve"> 
If two different currencies were involved, the netting scenario would be affected by currency fluctuations </t>
    </r>
    <r>
      <rPr>
        <b/>
        <sz val="10"/>
        <color theme="1"/>
        <rFont val="Calibri"/>
        <family val="2"/>
        <scheme val="minor"/>
      </rPr>
      <t>(3 points)</t>
    </r>
    <r>
      <rPr>
        <sz val="10"/>
        <color theme="1"/>
        <rFont val="Calibri"/>
        <family val="2"/>
        <scheme val="minor"/>
      </rPr>
      <t xml:space="preserve">. Then exposure netting </t>
    </r>
    <r>
      <rPr>
        <b/>
        <sz val="10"/>
        <color theme="1"/>
        <rFont val="Calibri"/>
        <family val="2"/>
        <scheme val="minor"/>
      </rPr>
      <t xml:space="preserve">(3 points) </t>
    </r>
    <r>
      <rPr>
        <sz val="10"/>
        <color theme="1"/>
        <rFont val="Calibri"/>
        <family val="2"/>
        <scheme val="minor"/>
      </rPr>
      <t xml:space="preserve">would need to be applied to manage the currency fluctuation risk </t>
    </r>
    <r>
      <rPr>
        <b/>
        <sz val="10"/>
        <color theme="1"/>
        <rFont val="Calibri"/>
        <family val="2"/>
        <scheme val="minor"/>
      </rPr>
      <t>(3 points)</t>
    </r>
    <r>
      <rPr>
        <sz val="10"/>
        <color theme="1"/>
        <rFont val="Calibri"/>
        <family val="2"/>
        <scheme val="minor"/>
      </rPr>
      <t xml:space="preserve">. 
</t>
    </r>
  </si>
  <si>
    <t xml:space="preserve">This scenario involves two investors: Eren and Ming. Investor Eren gave a $200,000 loan to Ming and Ming provided a $320,000 loan to Eren. The maturity date of both loans falls on the same date and the payment currency is USD.
Use netting to calculate the amount of Ming’s final loan obligation at maturity and Eren’s final loan obligation at maturity. Then, explain how the netting scenario would be affected if two different currencies were involved.
</t>
  </si>
  <si>
    <t>Explain accounts receivable financing and the risks associated with it.</t>
  </si>
  <si>
    <r>
      <t xml:space="preserve">In accounts receivable financing, a bank provides financing when an exporter requires immediate funds. The bank grants a loan to the exporter based on his creditworthiness </t>
    </r>
    <r>
      <rPr>
        <b/>
        <sz val="10"/>
        <color theme="1"/>
        <rFont val="Calibri"/>
        <family val="2"/>
        <scheme val="minor"/>
      </rPr>
      <t>(3 points)</t>
    </r>
    <r>
      <rPr>
        <sz val="10"/>
        <color theme="1"/>
        <rFont val="Calibri"/>
        <family val="2"/>
        <scheme val="minor"/>
      </rPr>
      <t xml:space="preserve">. In international trade, accounts receivable financing is associated with additional risks, such as exchange controls and government regulations </t>
    </r>
    <r>
      <rPr>
        <b/>
        <sz val="10"/>
        <color theme="1"/>
        <rFont val="Calibri"/>
        <family val="2"/>
        <scheme val="minor"/>
      </rPr>
      <t>(3 points</t>
    </r>
    <r>
      <rPr>
        <sz val="10"/>
        <color theme="1"/>
        <rFont val="Calibri"/>
        <family val="2"/>
        <scheme val="minor"/>
      </rPr>
      <t xml:space="preserve">). 
</t>
    </r>
  </si>
  <si>
    <r>
      <t xml:space="preserve">Accounts receivable face amount: $3,000,000
Non-recourse fee (2.5 percent of 3M): $75,000 </t>
    </r>
    <r>
      <rPr>
        <b/>
        <sz val="10"/>
        <color theme="1"/>
        <rFont val="Calibri"/>
        <family val="2"/>
        <scheme val="minor"/>
      </rPr>
      <t>(3 points)</t>
    </r>
    <r>
      <rPr>
        <sz val="10"/>
        <color theme="1"/>
        <rFont val="Calibri"/>
        <family val="2"/>
        <scheme val="minor"/>
      </rPr>
      <t xml:space="preserve">
Monthly factoring fee (10 percent of 3M for 3 months): 300,000 x 3 = $900,000 </t>
    </r>
    <r>
      <rPr>
        <b/>
        <sz val="10"/>
        <color theme="1"/>
        <rFont val="Calibri"/>
        <family val="2"/>
        <scheme val="minor"/>
      </rPr>
      <t>(3 points)</t>
    </r>
    <r>
      <rPr>
        <sz val="10"/>
        <color theme="1"/>
        <rFont val="Calibri"/>
        <family val="2"/>
        <scheme val="minor"/>
      </rPr>
      <t xml:space="preserve">
Total amount received by the exporter: 
Accounts receivable face amount – (non-recourse fee + monthly factoring fee) </t>
    </r>
    <r>
      <rPr>
        <b/>
        <sz val="10"/>
        <color theme="1"/>
        <rFont val="Calibri"/>
        <family val="2"/>
        <scheme val="minor"/>
      </rPr>
      <t>(3 points)</t>
    </r>
    <r>
      <rPr>
        <sz val="10"/>
        <color theme="1"/>
        <rFont val="Calibri"/>
        <family val="2"/>
        <scheme val="minor"/>
      </rPr>
      <t xml:space="preserve">
= 3,000,000 – (75,000 + 900,000) = $2,700,000 </t>
    </r>
    <r>
      <rPr>
        <b/>
        <sz val="10"/>
        <color theme="1"/>
        <rFont val="Calibri"/>
        <family val="2"/>
        <scheme val="minor"/>
      </rPr>
      <t>(3 points)</t>
    </r>
    <r>
      <rPr>
        <sz val="10"/>
        <color theme="1"/>
        <rFont val="Calibri"/>
        <family val="2"/>
        <scheme val="minor"/>
      </rPr>
      <t xml:space="preserve">
APR = (non-recourse fee + monthly factoring fee) / face amount x 365 / 90 </t>
    </r>
    <r>
      <rPr>
        <b/>
        <sz val="10"/>
        <color theme="1"/>
        <rFont val="Calibri"/>
        <family val="2"/>
        <scheme val="minor"/>
      </rPr>
      <t>(3 points)</t>
    </r>
    <r>
      <rPr>
        <sz val="10"/>
        <color theme="1"/>
        <rFont val="Calibri"/>
        <family val="2"/>
        <scheme val="minor"/>
      </rPr>
      <t xml:space="preserve">
APR = (75,000 + 900,000) / 3,000,000  x 365/90
APR = 0.325 X 4.055 = 131.81 percent </t>
    </r>
    <r>
      <rPr>
        <b/>
        <sz val="10"/>
        <color theme="1"/>
        <rFont val="Calibri"/>
        <family val="2"/>
        <scheme val="minor"/>
      </rPr>
      <t>(3 points)</t>
    </r>
    <r>
      <rPr>
        <sz val="10"/>
        <color theme="1"/>
        <rFont val="Calibri"/>
        <family val="2"/>
        <scheme val="minor"/>
      </rPr>
      <t xml:space="preserve">
</t>
    </r>
  </si>
  <si>
    <t xml:space="preserve">An exporter sells its receivables to a factor at a discount of 10% per month. The factor applies an extra 2.5% fee for non-recourse financing. Assume the exporter agrees to factor without recourse for $3 million for 3 months. Calculate the following, showing all steps in your calculations:
a) The non-recourse fee
b) The monthly factoring fee
c) The total amount received by the exporter
d) The annual percentage rate (APR)
</t>
  </si>
  <si>
    <t xml:space="preserve">An exporter sells its receivables to a factor at a discount of 15% per month. The factor applies an extra 5% fee for non-recourse financing. Assume the exporter agrees to factor without recourse for $10 million for 6 months. Calculate the following, showing all steps in your calculations:
a) The non-recourse fee
b) The monthly factoring fee
c) The total amount received by the exporter
d) The annual percentage rate (APR)
</t>
  </si>
  <si>
    <r>
      <t xml:space="preserve">Accounts receivable face amount: $10,000,000
Non-recourse fee (5 percent of 10M): $ 500,000 </t>
    </r>
    <r>
      <rPr>
        <b/>
        <sz val="10"/>
        <color theme="1"/>
        <rFont val="Calibri"/>
        <family val="2"/>
        <scheme val="minor"/>
      </rPr>
      <t>(3 points)</t>
    </r>
    <r>
      <rPr>
        <sz val="10"/>
        <color theme="1"/>
        <rFont val="Calibri"/>
        <family val="2"/>
        <scheme val="minor"/>
      </rPr>
      <t xml:space="preserve">
Monthly factoring fee (15 percent of 10M for 6 months): 1,500,000x 6 = $ 9,000,000 </t>
    </r>
    <r>
      <rPr>
        <b/>
        <sz val="10"/>
        <color theme="1"/>
        <rFont val="Calibri"/>
        <family val="2"/>
        <scheme val="minor"/>
      </rPr>
      <t>(3 points)</t>
    </r>
    <r>
      <rPr>
        <sz val="10"/>
        <color theme="1"/>
        <rFont val="Calibri"/>
        <family val="2"/>
        <scheme val="minor"/>
      </rPr>
      <t xml:space="preserve">
Total amount received by the exporter: 
Accounts receivable face amount – (non-recourse fee + monthly factoring fee) </t>
    </r>
    <r>
      <rPr>
        <b/>
        <sz val="10"/>
        <color theme="1"/>
        <rFont val="Calibri"/>
        <family val="2"/>
        <scheme val="minor"/>
      </rPr>
      <t>(3 points)</t>
    </r>
    <r>
      <rPr>
        <sz val="10"/>
        <color theme="1"/>
        <rFont val="Calibri"/>
        <family val="2"/>
        <scheme val="minor"/>
      </rPr>
      <t xml:space="preserve">
= 10,000,000 – (500,000 + 9,000,000) = $500,000 </t>
    </r>
    <r>
      <rPr>
        <b/>
        <sz val="10"/>
        <color theme="1"/>
        <rFont val="Calibri"/>
        <family val="2"/>
        <scheme val="minor"/>
      </rPr>
      <t>(3 points)</t>
    </r>
    <r>
      <rPr>
        <sz val="10"/>
        <color theme="1"/>
        <rFont val="Calibri"/>
        <family val="2"/>
        <scheme val="minor"/>
      </rPr>
      <t xml:space="preserve"> 
APR = (non-recourse fee + monthly factoring fee) / face amount – (non-recourse fee - monthly factoring fee) x 365 / 90 </t>
    </r>
    <r>
      <rPr>
        <b/>
        <sz val="10"/>
        <color theme="1"/>
        <rFont val="Calibri"/>
        <family val="2"/>
        <scheme val="minor"/>
      </rPr>
      <t>(3 points)</t>
    </r>
    <r>
      <rPr>
        <sz val="10"/>
        <color theme="1"/>
        <rFont val="Calibri"/>
        <family val="2"/>
        <scheme val="minor"/>
      </rPr>
      <t xml:space="preserve">
APR = (500,000 + 900,000) / 10,000,000  x 365/180
APR = 0.325 X 4.055 = 28.39 percent </t>
    </r>
    <r>
      <rPr>
        <b/>
        <sz val="10"/>
        <color theme="1"/>
        <rFont val="Calibri"/>
        <family val="2"/>
        <scheme val="minor"/>
      </rPr>
      <t>(3 points)</t>
    </r>
    <r>
      <rPr>
        <sz val="10"/>
        <color theme="1"/>
        <rFont val="Calibri"/>
        <family val="2"/>
        <scheme val="minor"/>
      </rPr>
      <t xml:space="preserve">
</t>
    </r>
  </si>
  <si>
    <t>A company offers payments on credit due in 30 days to its customers. The company’s records show that customers take 40 days on average to pay. However, the company applies a 10 percent discount on credit sales if customers pay within 10 days. At present, the company fulfills its working capital requirement at a rate of 20% annually through an overdraft facility. 
The CEO has asked you, the finance manager, to evaluate the cost of the discount to determine whether offering discount is conducive to the company. 
Evaluate the cost of the discount using the case of a customer who purchases $5,000 of goods on credit and pays within 10 days to calculate the compound annual rate. Then determine which policies the company should continue or avoid and justify your answer.</t>
  </si>
  <si>
    <r>
      <t xml:space="preserve">If the customer pays within 10 days, they will only need to pay $4,500 instead of $5,000 </t>
    </r>
    <r>
      <rPr>
        <b/>
        <sz val="10"/>
        <color theme="1"/>
        <rFont val="Calibri"/>
        <family val="2"/>
        <scheme val="minor"/>
      </rPr>
      <t>(3 points)</t>
    </r>
    <r>
      <rPr>
        <sz val="10"/>
        <color theme="1"/>
        <rFont val="Calibri"/>
        <family val="2"/>
        <scheme val="minor"/>
      </rPr>
      <t xml:space="preserve">. In this scenario, the company has lent the customer $4,500 for 30 days (40 days minus 10 days) at 1 percent interest. Hence, the interest rate for the 30 days is 1/5000 x 100 percent </t>
    </r>
    <r>
      <rPr>
        <b/>
        <sz val="10"/>
        <color theme="1"/>
        <rFont val="Calibri"/>
        <family val="2"/>
        <scheme val="minor"/>
      </rPr>
      <t>(3 points)</t>
    </r>
    <r>
      <rPr>
        <sz val="10"/>
        <color theme="1"/>
        <rFont val="Calibri"/>
        <family val="2"/>
        <scheme val="minor"/>
      </rPr>
      <t xml:space="preserve">. 
The compound annual rate is:
Compound annual rate = (1 + interest rate/borrowed amount) (365/31) -1 </t>
    </r>
    <r>
      <rPr>
        <b/>
        <sz val="10"/>
        <color theme="1"/>
        <rFont val="Calibri"/>
        <family val="2"/>
        <scheme val="minor"/>
      </rPr>
      <t>(3 points)</t>
    </r>
    <r>
      <rPr>
        <sz val="10"/>
        <color theme="1"/>
        <rFont val="Calibri"/>
        <family val="2"/>
        <scheme val="minor"/>
      </rPr>
      <t xml:space="preserve">
(1 + 1/ 4500) (365/30) -1 = 0.271 or 27.10% </t>
    </r>
    <r>
      <rPr>
        <b/>
        <sz val="10"/>
        <color theme="1"/>
        <rFont val="Calibri"/>
        <family val="2"/>
        <scheme val="minor"/>
      </rPr>
      <t>(3 points)</t>
    </r>
    <r>
      <rPr>
        <sz val="10"/>
        <color theme="1"/>
        <rFont val="Calibri"/>
        <family val="2"/>
        <scheme val="minor"/>
      </rPr>
      <t xml:space="preserve">
The above calculation indicates that the annual cost of providing a discount will be 27.10 percent. On the other hand, the borrowing cost on the overdraft facility is 20 percent, which is lower than the cost of offering a discount </t>
    </r>
    <r>
      <rPr>
        <b/>
        <sz val="10"/>
        <color theme="1"/>
        <rFont val="Calibri"/>
        <family val="2"/>
        <scheme val="minor"/>
      </rPr>
      <t>(3 points)</t>
    </r>
    <r>
      <rPr>
        <sz val="10"/>
        <color theme="1"/>
        <rFont val="Calibri"/>
        <family val="2"/>
        <scheme val="minor"/>
      </rPr>
      <t xml:space="preserve">. Therefore, the company should discontinue offering a discount to the customer and instead accept the overdraft facility. </t>
    </r>
    <r>
      <rPr>
        <b/>
        <sz val="10"/>
        <color theme="1"/>
        <rFont val="Calibri"/>
        <family val="2"/>
        <scheme val="minor"/>
      </rPr>
      <t>(3 points)</t>
    </r>
    <r>
      <rPr>
        <sz val="10"/>
        <color theme="1"/>
        <rFont val="Calibri"/>
        <family val="2"/>
        <scheme val="minor"/>
      </rPr>
      <t xml:space="preserve">
</t>
    </r>
  </si>
  <si>
    <t>List three objectives that enable an MNC to decide on currency borrowing.</t>
  </si>
  <si>
    <r>
      <t xml:space="preserve">1) Expected cost minimization 
2) Risk minimization without considering cost 
3) Systematic risk and trade-off expected cost 
4) Total risk and trade-off expected risk
</t>
    </r>
    <r>
      <rPr>
        <b/>
        <sz val="10"/>
        <color theme="1"/>
        <rFont val="Calibri"/>
        <family val="2"/>
        <scheme val="minor"/>
      </rPr>
      <t>(2 points each)</t>
    </r>
  </si>
  <si>
    <t xml:space="preserve">Name the two tax jurisdiction categories and explain how each tax is applied. </t>
  </si>
  <si>
    <r>
      <t xml:space="preserve">Territorial taxation and worldwide taxation </t>
    </r>
    <r>
      <rPr>
        <b/>
        <sz val="10"/>
        <color theme="1"/>
        <rFont val="Calibri"/>
        <family val="2"/>
        <scheme val="minor"/>
      </rPr>
      <t>(2 points).</t>
    </r>
    <r>
      <rPr>
        <sz val="10"/>
        <color theme="1"/>
        <rFont val="Calibri"/>
        <family val="2"/>
        <scheme val="minor"/>
      </rPr>
      <t xml:space="preserve">
In territorial taxation, a country levies a tax on all income earned by axpayers in the country, regardless of their nationality. In this case, if a corporation earns taxable income within a country's territorial boundaries, then the earned income is subject to the tax regulations of that country. </t>
    </r>
    <r>
      <rPr>
        <b/>
        <sz val="10"/>
        <color theme="1"/>
        <rFont val="Calibri"/>
        <family val="2"/>
        <scheme val="minor"/>
      </rPr>
      <t>(2 points)</t>
    </r>
    <r>
      <rPr>
        <sz val="10"/>
        <color theme="1"/>
        <rFont val="Calibri"/>
        <family val="2"/>
        <scheme val="minor"/>
      </rPr>
      <t xml:space="preserve">
In worldwide taxation, a national tax authority levies a tax on its citizens’ worldwide income, regardless of where the income is earned. In the case of worldwide taxation, a federal tax authority declares it has tax jurisdiction over businesses, companies, and citizens. </t>
    </r>
    <r>
      <rPr>
        <b/>
        <sz val="10"/>
        <color theme="1"/>
        <rFont val="Calibri"/>
        <family val="2"/>
        <scheme val="minor"/>
      </rPr>
      <t>(2 points)</t>
    </r>
    <r>
      <rPr>
        <sz val="10"/>
        <color theme="1"/>
        <rFont val="Calibri"/>
        <family val="2"/>
        <scheme val="minor"/>
      </rPr>
      <t xml:space="preserve">
</t>
    </r>
  </si>
  <si>
    <r>
      <t xml:space="preserve">Double taxation is a situation or tax principle in which income, trade, or investments are taxed twice on the same source. It is possible when an income is taxed at a personal and corporate level </t>
    </r>
    <r>
      <rPr>
        <b/>
        <sz val="10"/>
        <color theme="1"/>
        <rFont val="Calibri"/>
        <family val="2"/>
        <scheme val="minor"/>
      </rPr>
      <t>(2 points</t>
    </r>
    <r>
      <rPr>
        <sz val="10"/>
        <color theme="1"/>
        <rFont val="Calibri"/>
        <family val="2"/>
        <scheme val="minor"/>
      </rPr>
      <t xml:space="preserve">). This type of taxation can be seen more frequently in both domestic and multinational firms because shareholders and corporations are treated as separate entities. Practically, both individuals and corporations pay annual income tax on their earnings </t>
    </r>
    <r>
      <rPr>
        <b/>
        <sz val="10"/>
        <color theme="1"/>
        <rFont val="Calibri"/>
        <family val="2"/>
        <scheme val="minor"/>
      </rPr>
      <t>(2 points)</t>
    </r>
    <r>
      <rPr>
        <sz val="10"/>
        <color theme="1"/>
        <rFont val="Calibri"/>
        <family val="2"/>
        <scheme val="minor"/>
      </rPr>
      <t xml:space="preserve">. When a shareholder receives a dividend, the amount incurs tax liability however, the cash amount used to pay the dividend was already taxed paid by the company </t>
    </r>
    <r>
      <rPr>
        <b/>
        <sz val="10"/>
        <color theme="1"/>
        <rFont val="Calibri"/>
        <family val="2"/>
        <scheme val="minor"/>
      </rPr>
      <t>(2 points</t>
    </r>
    <r>
      <rPr>
        <sz val="10"/>
        <color theme="1"/>
        <rFont val="Calibri"/>
        <family val="2"/>
        <scheme val="minor"/>
      </rPr>
      <t>).</t>
    </r>
  </si>
  <si>
    <t>Explain the concept of double taxation mentioning three points.</t>
  </si>
  <si>
    <t>Deleted as it is not based on the script</t>
  </si>
  <si>
    <r>
      <t xml:space="preserve">An advantage of an overdraft is that it is a flexible source of finance, since it can be used as and when required, provided that the overdraft limit is not exceeded </t>
    </r>
    <r>
      <rPr>
        <b/>
        <sz val="10"/>
        <color theme="1"/>
        <rFont val="Calibri"/>
        <family val="2"/>
        <scheme val="minor"/>
      </rPr>
      <t>(3 points)</t>
    </r>
    <r>
      <rPr>
        <sz val="10"/>
        <color theme="1"/>
        <rFont val="Calibri"/>
        <family val="2"/>
        <scheme val="minor"/>
      </rPr>
      <t xml:space="preserve">. In addition, Deero Plc will only have to pay interest on the amount of the overdraft facility used </t>
    </r>
    <r>
      <rPr>
        <b/>
        <sz val="10"/>
        <color theme="1"/>
        <rFont val="Calibri"/>
        <family val="2"/>
        <scheme val="minor"/>
      </rPr>
      <t xml:space="preserve">(3 points). </t>
    </r>
    <r>
      <rPr>
        <sz val="10"/>
        <color theme="1"/>
        <rFont val="Calibri"/>
        <family val="2"/>
        <scheme val="minor"/>
      </rPr>
      <t xml:space="preserve">A disadvantage of an overdraft is that it is repayable on demand, although in practice notice is given of the intention to withdraw the facility </t>
    </r>
    <r>
      <rPr>
        <b/>
        <sz val="10"/>
        <color theme="1"/>
        <rFont val="Calibri"/>
        <family val="2"/>
        <scheme val="minor"/>
      </rPr>
      <t>(3 points)</t>
    </r>
    <r>
      <rPr>
        <sz val="10"/>
        <color theme="1"/>
        <rFont val="Calibri"/>
        <family val="2"/>
        <scheme val="minor"/>
      </rPr>
      <t xml:space="preserve">. The interest payment may also increase, so the company is exposed to the risk of an interest rate increase </t>
    </r>
    <r>
      <rPr>
        <b/>
        <sz val="10"/>
        <color theme="1"/>
        <rFont val="Calibri"/>
        <family val="2"/>
        <scheme val="minor"/>
      </rPr>
      <t>(3 points)</t>
    </r>
    <r>
      <rPr>
        <sz val="10"/>
        <color theme="1"/>
        <rFont val="Calibri"/>
        <family val="2"/>
        <scheme val="minor"/>
      </rPr>
      <t xml:space="preserve">. Banks usually ask for some form of security, such as a floating charge on the company’s assets or a personal guarantee from a company’s owners, in order to reduce the risk associated with their lending </t>
    </r>
    <r>
      <rPr>
        <b/>
        <sz val="10"/>
        <color theme="1"/>
        <rFont val="Calibri"/>
        <family val="2"/>
        <scheme val="minor"/>
      </rPr>
      <t>(3 points)</t>
    </r>
    <r>
      <rPr>
        <sz val="10"/>
        <color theme="1"/>
        <rFont val="Calibri"/>
        <family val="2"/>
        <scheme val="minor"/>
      </rPr>
      <t xml:space="preserve">.                                                                                                          The firm may look into the following options: 1) negotiating better terms with supplier; 2) reviewing the trade credit option; 3) increasing prices; 4) delaying short-term payments to the supplier.  </t>
    </r>
    <r>
      <rPr>
        <b/>
        <sz val="10"/>
        <color theme="1"/>
        <rFont val="Calibri"/>
        <family val="2"/>
        <scheme val="minor"/>
      </rPr>
      <t>(1 point for each option; other answers are possible)</t>
    </r>
  </si>
  <si>
    <t>Assume the cash budget for Deero Plc shows the following figures (in millions of euros) at the end of the first quarter of 2022:                
January      (9,000)      
February (17,500)      
March           7,000  
April            50,000                                                              
The finance manager has the option to finance cash shortages using a bank overdraft. The current annual interest rate on a bank overdraft is 25%. Discuss the advantages and disadvantages of using a bank overdraft to finance short-term cash shortages. Then propose three options for dealing with the cash shortages in January and February.</t>
  </si>
  <si>
    <r>
      <t xml:space="preserve">Branch
Advantages: Easy to set up; reduced overhead costs due to a smaller size; the parent has direct control over the branch
Disadvantages: The parent receives no liability protection from the branch; the parent is exposed to additional tax liability
</t>
    </r>
    <r>
      <rPr>
        <b/>
        <sz val="10"/>
        <color theme="1"/>
        <rFont val="Calibri"/>
        <family val="2"/>
        <scheme val="minor"/>
      </rPr>
      <t>(3 points)</t>
    </r>
    <r>
      <rPr>
        <sz val="10"/>
        <color theme="1"/>
        <rFont val="Calibri"/>
        <family val="2"/>
        <scheme val="minor"/>
      </rPr>
      <t xml:space="preserve">
Subsidiary 
Advantages: Additional liability protection for the parent; shields profits generated by the parent from taxes; easy access to bank loans and other sources of funding
Disadvantages: Additional compliance (registering with the government, etc.) required to operate as a subsidiary; political issues may impact operations, such as a rise in tariffs in one country of operation
</t>
    </r>
    <r>
      <rPr>
        <b/>
        <sz val="10"/>
        <color theme="1"/>
        <rFont val="Calibri"/>
        <family val="2"/>
        <scheme val="minor"/>
      </rPr>
      <t>(3 points)</t>
    </r>
    <r>
      <rPr>
        <sz val="10"/>
        <color theme="1"/>
        <rFont val="Calibri"/>
        <family val="2"/>
        <scheme val="minor"/>
      </rPr>
      <t xml:space="preserve">
</t>
    </r>
  </si>
  <si>
    <t>Assume that for Renesa Plc, deposit float is about 10 days (that is, the time between when a payment is received from a customer and the time the funds become available for use). Further assume that annual sales for Renesa are $365 million. If Renesa could reduce the deposit float from 10 to 8 days, calculate the resulting increase in its cash balance. Then calculate the annual before-tax savings on interest of an 8-day deposit float if the interest rate is 15%. Show your calculations.</t>
  </si>
  <si>
    <r>
      <t xml:space="preserve">Average daily sales = $365 million / 365 = $1 million </t>
    </r>
    <r>
      <rPr>
        <b/>
        <sz val="10"/>
        <color theme="1"/>
        <rFont val="Calibri"/>
        <family val="2"/>
        <scheme val="minor"/>
      </rPr>
      <t>(3 points)</t>
    </r>
    <r>
      <rPr>
        <sz val="10"/>
        <color theme="1"/>
        <rFont val="Calibri"/>
        <family val="2"/>
        <scheme val="minor"/>
      </rPr>
      <t xml:space="preserve">
Current float = $1 million x 10 days = $10 million </t>
    </r>
    <r>
      <rPr>
        <b/>
        <sz val="10"/>
        <color theme="1"/>
        <rFont val="Calibri"/>
        <family val="2"/>
        <scheme val="minor"/>
      </rPr>
      <t>(3 points)</t>
    </r>
    <r>
      <rPr>
        <sz val="10"/>
        <color theme="1"/>
        <rFont val="Calibri"/>
        <family val="2"/>
        <scheme val="minor"/>
      </rPr>
      <t xml:space="preserve">
8 day float = $1 million x 8 days = $8 million </t>
    </r>
    <r>
      <rPr>
        <b/>
        <sz val="10"/>
        <color theme="1"/>
        <rFont val="Calibri"/>
        <family val="2"/>
        <scheme val="minor"/>
      </rPr>
      <t>(3 points)</t>
    </r>
    <r>
      <rPr>
        <sz val="10"/>
        <color theme="1"/>
        <rFont val="Calibri"/>
        <family val="2"/>
        <scheme val="minor"/>
      </rPr>
      <t xml:space="preserve">
10 - 8 = $2 million </t>
    </r>
    <r>
      <rPr>
        <b/>
        <sz val="10"/>
        <color theme="1"/>
        <rFont val="Calibri"/>
        <family val="2"/>
        <scheme val="minor"/>
      </rPr>
      <t xml:space="preserve">(3 points)
</t>
    </r>
    <r>
      <rPr>
        <sz val="10"/>
        <color theme="1"/>
        <rFont val="Calibri"/>
        <family val="2"/>
        <scheme val="minor"/>
      </rPr>
      <t xml:space="preserve">Savings = $2 million x 15% </t>
    </r>
    <r>
      <rPr>
        <b/>
        <sz val="10"/>
        <color theme="1"/>
        <rFont val="Calibri"/>
        <family val="2"/>
        <scheme val="minor"/>
      </rPr>
      <t>(3 points)</t>
    </r>
    <r>
      <rPr>
        <sz val="10"/>
        <color theme="1"/>
        <rFont val="Calibri"/>
        <family val="2"/>
        <scheme val="minor"/>
      </rPr>
      <t xml:space="preserve"> or $300,000 savings </t>
    </r>
    <r>
      <rPr>
        <b/>
        <sz val="10"/>
        <color theme="1"/>
        <rFont val="Calibri"/>
        <family val="2"/>
        <scheme val="minor"/>
      </rPr>
      <t>(3 points)</t>
    </r>
    <r>
      <rPr>
        <sz val="10"/>
        <color theme="1"/>
        <rFont val="Calibri"/>
        <family val="2"/>
        <scheme val="minor"/>
      </rPr>
      <t xml:space="preserve">
</t>
    </r>
  </si>
  <si>
    <t xml:space="preserve">A retailer buys an article from a wholesaler at £200 per unit, and the wholesaler charges a sales tax at the prescribed rate of 10%. The retailer fixes the price at £300 and charges a sales tax at the same rate. Apply the VAT system of sales tax calculation to calculate the following:
(a) The price a consumer has to pay to buy the article
(b) The input tax (paid to the wholesaler) and the output tax (paid by the consumer) for the retailer
(c) The amount of VAT the retailer pays to the government
</t>
  </si>
  <si>
    <r>
      <t xml:space="preserve">(a) Here, the price P=Rs 300 and the rate of sales tax r%=10%
cost price for the consumer = 300 * (1+10/100) </t>
    </r>
    <r>
      <rPr>
        <b/>
        <sz val="10"/>
        <color theme="1"/>
        <rFont val="Calibri"/>
        <family val="2"/>
        <scheme val="minor"/>
      </rPr>
      <t>(3 points)</t>
    </r>
    <r>
      <rPr>
        <sz val="10"/>
        <color theme="1"/>
        <rFont val="Calibri"/>
        <family val="2"/>
        <scheme val="minor"/>
      </rPr>
      <t xml:space="preserve"> = 330 pounds </t>
    </r>
    <r>
      <rPr>
        <b/>
        <sz val="10"/>
        <color theme="1"/>
        <rFont val="Calibri"/>
        <family val="2"/>
        <scheme val="minor"/>
      </rPr>
      <t>(3 points)</t>
    </r>
    <r>
      <rPr>
        <sz val="10"/>
        <color theme="1"/>
        <rFont val="Calibri"/>
        <family val="2"/>
        <scheme val="minor"/>
      </rPr>
      <t xml:space="preserve">
(b) Input tax = (10/100) * 200
= 20 pounds </t>
    </r>
    <r>
      <rPr>
        <b/>
        <sz val="10"/>
        <color theme="1"/>
        <rFont val="Calibri"/>
        <family val="2"/>
        <scheme val="minor"/>
      </rPr>
      <t>(3 points)</t>
    </r>
    <r>
      <rPr>
        <sz val="10"/>
        <color theme="1"/>
        <rFont val="Calibri"/>
        <family val="2"/>
        <scheme val="minor"/>
      </rPr>
      <t xml:space="preserve">
Output tax = (10/100) * 300
= 30 pounds </t>
    </r>
    <r>
      <rPr>
        <b/>
        <sz val="10"/>
        <color theme="1"/>
        <rFont val="Calibri"/>
        <family val="2"/>
        <scheme val="minor"/>
      </rPr>
      <t>(3 points)</t>
    </r>
    <r>
      <rPr>
        <sz val="10"/>
        <color theme="1"/>
        <rFont val="Calibri"/>
        <family val="2"/>
        <scheme val="minor"/>
      </rPr>
      <t xml:space="preserve">
(c) VAT paid by the retailer = Output tax – Input tax </t>
    </r>
    <r>
      <rPr>
        <b/>
        <sz val="10"/>
        <color theme="1"/>
        <rFont val="Calibri"/>
        <family val="2"/>
        <scheme val="minor"/>
      </rPr>
      <t>(3 points)</t>
    </r>
    <r>
      <rPr>
        <sz val="10"/>
        <color theme="1"/>
        <rFont val="Calibri"/>
        <family val="2"/>
        <scheme val="minor"/>
      </rPr>
      <t xml:space="preserve">
= Rs (30 - 20)
= 10 pounds </t>
    </r>
    <r>
      <rPr>
        <b/>
        <sz val="10"/>
        <color theme="1"/>
        <rFont val="Calibri"/>
        <family val="2"/>
        <scheme val="minor"/>
      </rPr>
      <t>(3 points)</t>
    </r>
    <r>
      <rPr>
        <sz val="10"/>
        <color theme="1"/>
        <rFont val="Calibri"/>
        <family val="2"/>
        <scheme val="minor"/>
      </rPr>
      <t xml:space="preserve">
</t>
    </r>
  </si>
  <si>
    <t>List three recent issues and challenges faced by MNCs regarding taxation.</t>
  </si>
  <si>
    <r>
      <t xml:space="preserve">1. Indirect taxation
2. The OECD’s proposed model for transfer pricing
3. Tax on digital companies
</t>
    </r>
    <r>
      <rPr>
        <b/>
        <sz val="10"/>
        <color theme="1"/>
        <rFont val="Calibri"/>
        <family val="2"/>
        <scheme val="minor"/>
      </rPr>
      <t xml:space="preserve"> (2 points each; other answers are possible)</t>
    </r>
    <r>
      <rPr>
        <sz val="10"/>
        <color theme="1"/>
        <rFont val="Calibri"/>
        <family val="2"/>
        <scheme val="minor"/>
      </rPr>
      <t xml:space="preserve">
</t>
    </r>
  </si>
  <si>
    <t xml:space="preserve">Assume divisions R and H are investment centers within the RH Group. Division R manufactures a component especially for Division H. The anticipated requirements, costs, and transfer price for this component for the year ahead are as follows:
Production: 200,000 units
Variable cost: £6.50 per unit
Fixed cost: £1.50 per unit
Transfer price: £8.00 per unit
Company Z, which is not part of the RH Group, has offered to supply the component to division H at a price of £7.50 per unit.
First, outline the two objectives of transfer pricing. Then establish, on the basis of the figures supplied above, whether it is worthwhile in the short and long term for the RH Group to continue to manufacture the component. Justify your answer.
Next, decide whether each division – R and H – would benefit if the component were to be purchased from company Z.
</t>
  </si>
  <si>
    <r>
      <t xml:space="preserve">The objectives of transfer pricing:
(i) enable a performance evaluation of each responsibility centre </t>
    </r>
    <r>
      <rPr>
        <b/>
        <sz val="10"/>
        <color theme="1"/>
        <rFont val="Calibri"/>
        <family val="2"/>
        <scheme val="minor"/>
      </rPr>
      <t>(3 points)</t>
    </r>
    <r>
      <rPr>
        <sz val="10"/>
        <color theme="1"/>
        <rFont val="Calibri"/>
        <family val="2"/>
        <scheme val="minor"/>
      </rPr>
      <t xml:space="preserve">
(ii) ensure that each responsibility centre is encouraged to act in the best interest of the group </t>
    </r>
    <r>
      <rPr>
        <b/>
        <sz val="10"/>
        <color theme="1"/>
        <rFont val="Calibri"/>
        <family val="2"/>
        <scheme val="minor"/>
      </rPr>
      <t>(3 points)</t>
    </r>
    <r>
      <rPr>
        <sz val="10"/>
        <color theme="1"/>
        <rFont val="Calibri"/>
        <family val="2"/>
        <scheme val="minor"/>
      </rPr>
      <t xml:space="preserve">
Cost of production = variable cost = 6.50. We do not need to consider the fixed cost. Therefore, in the short run  there is a savings of £1.00 per unit (£7.50 - £6.50) from continued manufacture </t>
    </r>
    <r>
      <rPr>
        <b/>
        <sz val="10"/>
        <color theme="1"/>
        <rFont val="Calibri"/>
        <family val="2"/>
        <scheme val="minor"/>
      </rPr>
      <t>(3 points)</t>
    </r>
    <r>
      <rPr>
        <sz val="10"/>
        <color theme="1"/>
        <rFont val="Calibri"/>
        <family val="2"/>
        <scheme val="minor"/>
      </rPr>
      <t xml:space="preserve">. In the long term, it is more questionable, since the current buying-in price of £7.50 per unit compares with a total unit cost of manufacturing of 6.50 + 1.50 = £8.00. </t>
    </r>
    <r>
      <rPr>
        <b/>
        <sz val="10"/>
        <color theme="1"/>
        <rFont val="Calibri"/>
        <family val="2"/>
        <scheme val="minor"/>
      </rPr>
      <t>(3 points)</t>
    </r>
    <r>
      <rPr>
        <sz val="10"/>
        <color theme="1"/>
        <rFont val="Calibri"/>
        <family val="2"/>
        <scheme val="minor"/>
      </rPr>
      <t xml:space="preserve">
(c) In the short term, division R would lose a contribution (and profit) of £1.50 per unit (£8.00 - £6.50).
In the longer term, even if all costs could be avoided, division R would not lose profit
(£8.00 - £8.00). </t>
    </r>
    <r>
      <rPr>
        <b/>
        <sz val="10"/>
        <color theme="1"/>
        <rFont val="Calibri"/>
        <family val="2"/>
        <scheme val="minor"/>
      </rPr>
      <t>(3 points)</t>
    </r>
    <r>
      <rPr>
        <sz val="10"/>
        <color theme="1"/>
        <rFont val="Calibri"/>
        <family val="2"/>
        <scheme val="minor"/>
      </rPr>
      <t xml:space="preserve">
(d) Division H would benefit by a savings of £0.50 per unit (£7.50 - £8.00). </t>
    </r>
    <r>
      <rPr>
        <b/>
        <sz val="10"/>
        <color theme="1"/>
        <rFont val="Calibri"/>
        <family val="2"/>
        <scheme val="minor"/>
      </rPr>
      <t>(3 points)</t>
    </r>
  </si>
  <si>
    <t>Dr Rashedul Hasan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</si>
</sst>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_(&quot;$&quot;* \(#,##0.00\);_(&quot;$&quot;* &quot;-&quot;??_);_(@_)"/>
    <numFmt numFmtId="165" formatCode="_(* #,##0.00_);_(* \(#,##0.00\);_(* &quot;-&quot;??_);_(@_)"/>
    <numFmt numFmtId="166" formatCode="[$€-2]\ #,##0;[Red]\-[$€-2]\ #,##0"/>
    <numFmt numFmtId="167" formatCode="_([$€-2]\ * #,##0.00_);_([$€-2]\ * \(#,##0.00\);_([$€-2]\ * &quot;-&quot;??_);_(@_)"/>
    <numFmt numFmtId="168" formatCode="_-[$£-809]* #,##0.00_-;\-[$£-809]* #,##0.00_-;_-[$£-809]* &quot;-&quot;??_-;_-@_-"/>
  </numFmts>
  <fonts count="31" x14ac:knownFonts="1">
    <font>
      <sz val="11"/>
      <color theme="1"/>
      <name val="Calibri"/>
      <family val="2"/>
      <scheme val="minor"/>
    </font>
    <font>
      <sz val="9"/>
      <color indexed="81"/>
      <name val="Segoe UI"/>
      <family val="2"/>
    </font>
    <font>
      <b/>
      <sz val="9"/>
      <color indexed="81"/>
      <name val="Segoe UI"/>
      <family val="2"/>
    </font>
    <font>
      <sz val="10"/>
      <color theme="1"/>
      <name val="Calibri"/>
      <family val="2"/>
      <scheme val="minor"/>
    </font>
    <font>
      <b/>
      <sz val="10"/>
      <color theme="1"/>
      <name val="Calibri"/>
      <family val="2"/>
      <scheme val="minor"/>
    </font>
    <font>
      <b/>
      <sz val="10"/>
      <color theme="0"/>
      <name val="Calibri"/>
      <family val="2"/>
      <scheme val="minor"/>
    </font>
    <font>
      <b/>
      <sz val="11"/>
      <color theme="1"/>
      <name val="Calibri"/>
      <family val="2"/>
      <scheme val="minor"/>
    </font>
    <font>
      <sz val="11"/>
      <color theme="0"/>
      <name val="Calibri"/>
      <family val="2"/>
      <scheme val="minor"/>
    </font>
    <font>
      <b/>
      <sz val="10"/>
      <name val="Calibri"/>
      <family val="2"/>
      <scheme val="minor"/>
    </font>
    <font>
      <b/>
      <sz val="10"/>
      <color rgb="FFFF0000"/>
      <name val="Calibri"/>
      <family val="2"/>
      <scheme val="minor"/>
    </font>
    <font>
      <sz val="10"/>
      <color rgb="FFFF0000"/>
      <name val="Calibri"/>
      <family val="2"/>
      <scheme val="minor"/>
    </font>
    <font>
      <sz val="8"/>
      <name val="Calibri"/>
      <family val="2"/>
      <scheme val="minor"/>
    </font>
    <font>
      <sz val="10"/>
      <color rgb="FF000000"/>
      <name val="Calibri"/>
      <family val="2"/>
      <scheme val="minor"/>
    </font>
    <font>
      <sz val="11"/>
      <color rgb="FF000000"/>
      <name val="Calibri"/>
      <family val="2"/>
      <scheme val="minor"/>
    </font>
    <font>
      <sz val="10"/>
      <name val="Calibri"/>
      <family val="2"/>
      <scheme val="minor"/>
    </font>
    <font>
      <sz val="10"/>
      <color theme="1"/>
      <name val="Calibri"/>
      <family val="2"/>
    </font>
    <font>
      <sz val="11"/>
      <color rgb="FF9C0006"/>
      <name val="Calibri"/>
      <family val="2"/>
      <scheme val="minor"/>
    </font>
    <font>
      <sz val="11"/>
      <color rgb="FF9C5700"/>
      <name val="Calibri"/>
      <family val="2"/>
      <scheme val="minor"/>
    </font>
    <font>
      <i/>
      <sz val="10"/>
      <color theme="1"/>
      <name val="Calibri"/>
      <family val="2"/>
      <scheme val="minor"/>
    </font>
    <font>
      <sz val="10"/>
      <name val="Calibri"/>
      <family val="2"/>
    </font>
    <font>
      <b/>
      <sz val="10"/>
      <color rgb="FF000000"/>
      <name val="Calibri"/>
      <family val="2"/>
      <scheme val="minor"/>
    </font>
    <font>
      <sz val="10"/>
      <color rgb="FF000000"/>
      <name val="Calibri"/>
      <family val="2"/>
    </font>
    <font>
      <b/>
      <sz val="10"/>
      <color rgb="FF000000"/>
      <name val="Calibri"/>
      <family val="2"/>
    </font>
    <font>
      <sz val="11"/>
      <color rgb="FF9C5700"/>
      <name val="Calibri"/>
      <family val="2"/>
    </font>
    <font>
      <sz val="10"/>
      <color rgb="FF9C5700"/>
      <name val="Calibri"/>
      <family val="2"/>
      <scheme val="minor"/>
    </font>
    <font>
      <sz val="11"/>
      <color theme="1"/>
      <name val="Calibri"/>
      <family val="2"/>
      <scheme val="minor"/>
    </font>
    <font>
      <b/>
      <sz val="11"/>
      <color theme="0"/>
      <name val="Calibri"/>
      <family val="2"/>
      <scheme val="minor"/>
    </font>
    <font>
      <b/>
      <sz val="10"/>
      <color rgb="FF9C5700"/>
      <name val="Calibri"/>
      <family val="2"/>
      <scheme val="minor"/>
    </font>
    <font>
      <sz val="10"/>
      <color rgb="FF222222"/>
      <name val="Arial"/>
      <family val="2"/>
      <charset val="1"/>
    </font>
    <font>
      <sz val="10"/>
      <color rgb="FF000000"/>
      <name val="Calibri"/>
      <family val="2"/>
    </font>
    <font>
      <b/>
      <sz val="11"/>
      <color rgb="FF9C5700"/>
      <name val="Calibri"/>
      <family val="2"/>
      <scheme val="minor"/>
    </font>
  </fonts>
  <fills count="15">
    <fill>
      <patternFill patternType="none"/>
    </fill>
    <fill>
      <patternFill patternType="gray125"/>
    </fill>
    <fill>
      <patternFill patternType="solid">
        <fgColor rgb="FFBCDFDD"/>
        <bgColor indexed="64"/>
      </patternFill>
    </fill>
    <fill>
      <patternFill patternType="solid">
        <fgColor rgb="FF64BBBA"/>
        <bgColor indexed="64"/>
      </patternFill>
    </fill>
    <fill>
      <patternFill patternType="solid">
        <fgColor rgb="FF009091"/>
        <bgColor indexed="64"/>
      </patternFill>
    </fill>
    <fill>
      <patternFill patternType="solid">
        <fgColor theme="7" tint="0.79998168889431442"/>
        <bgColor indexed="64"/>
      </patternFill>
    </fill>
    <fill>
      <patternFill patternType="solid">
        <fgColor rgb="FFFFC000"/>
        <bgColor indexed="64"/>
      </patternFill>
    </fill>
    <fill>
      <patternFill patternType="solid">
        <fgColor theme="0" tint="-0.499984740745262"/>
        <bgColor indexed="64"/>
      </patternFill>
    </fill>
    <fill>
      <patternFill patternType="solid">
        <fgColor theme="2"/>
        <bgColor indexed="64"/>
      </patternFill>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FFFF"/>
        <bgColor indexed="64"/>
      </patternFill>
    </fill>
    <fill>
      <patternFill patternType="solid">
        <fgColor rgb="FFA5A5A5"/>
      </patternFill>
    </fill>
    <fill>
      <patternFill patternType="solid">
        <fgColor theme="7" tint="0.59999389629810485"/>
        <bgColor indexed="64"/>
      </patternFill>
    </fill>
  </fills>
  <borders count="15">
    <border>
      <left/>
      <right/>
      <top/>
      <bottom/>
      <diagonal/>
    </border>
    <border>
      <left/>
      <right/>
      <top/>
      <bottom style="thin">
        <color auto="1"/>
      </bottom>
      <diagonal/>
    </border>
    <border>
      <left/>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style="thin">
        <color auto="1"/>
      </right>
      <top style="thin">
        <color auto="1"/>
      </top>
      <bottom/>
      <diagonal/>
    </border>
    <border>
      <left/>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top/>
      <bottom/>
      <diagonal/>
    </border>
    <border>
      <left style="thin">
        <color auto="1"/>
      </left>
      <right/>
      <top/>
      <bottom style="thin">
        <color auto="1"/>
      </bottom>
      <diagonal/>
    </border>
    <border>
      <left style="hair">
        <color auto="1"/>
      </left>
      <right style="hair">
        <color auto="1"/>
      </right>
      <top/>
      <bottom/>
      <diagonal/>
    </border>
    <border>
      <left style="double">
        <color rgb="FF3F3F3F"/>
      </left>
      <right style="double">
        <color rgb="FF3F3F3F"/>
      </right>
      <top style="double">
        <color rgb="FF3F3F3F"/>
      </top>
      <bottom style="double">
        <color rgb="FF3F3F3F"/>
      </bottom>
      <diagonal/>
    </border>
  </borders>
  <cellStyleXfs count="6">
    <xf numFmtId="0" fontId="0" fillId="0" borderId="0">
      <alignment horizontal="left" vertical="top" wrapText="1"/>
    </xf>
    <xf numFmtId="0" fontId="16" fillId="10" borderId="0" applyNumberFormat="0" applyBorder="0" applyAlignment="0" applyProtection="0"/>
    <xf numFmtId="0" fontId="17" fillId="11" borderId="0" applyNumberFormat="0" applyBorder="0" applyAlignment="0" applyProtection="0"/>
    <xf numFmtId="164" fontId="25" fillId="0" borderId="0" applyFont="0" applyFill="0" applyBorder="0" applyAlignment="0" applyProtection="0"/>
    <xf numFmtId="0" fontId="26" fillId="13" borderId="14" applyNumberFormat="0" applyAlignment="0" applyProtection="0"/>
    <xf numFmtId="165" fontId="25" fillId="0" borderId="0" applyFont="0" applyFill="0" applyBorder="0" applyAlignment="0" applyProtection="0"/>
  </cellStyleXfs>
  <cellXfs count="129">
    <xf numFmtId="0" fontId="0" fillId="0" borderId="0" xfId="0">
      <alignment horizontal="left" vertical="top" wrapText="1"/>
    </xf>
    <xf numFmtId="0" fontId="3" fillId="0" borderId="0" xfId="0" applyFont="1">
      <alignment horizontal="left" vertical="top" wrapText="1"/>
    </xf>
    <xf numFmtId="0" fontId="3" fillId="0" borderId="0" xfId="0" applyFont="1" applyAlignment="1">
      <alignment horizontal="right"/>
    </xf>
    <xf numFmtId="0" fontId="3" fillId="0" borderId="1" xfId="0" applyFont="1" applyBorder="1">
      <alignment horizontal="left" vertical="top" wrapText="1"/>
    </xf>
    <xf numFmtId="0" fontId="3" fillId="0" borderId="2" xfId="0" applyFont="1" applyBorder="1">
      <alignment horizontal="left" vertical="top" wrapText="1"/>
    </xf>
    <xf numFmtId="0" fontId="5" fillId="0" borderId="0" xfId="0" applyFont="1" applyAlignment="1">
      <alignment wrapText="1"/>
    </xf>
    <xf numFmtId="0" fontId="4" fillId="0" borderId="0" xfId="0" applyFont="1" applyAlignment="1">
      <alignment horizontal="right"/>
    </xf>
    <xf numFmtId="0" fontId="3" fillId="0" borderId="1" xfId="0" applyFont="1" applyBorder="1" applyAlignment="1">
      <alignment horizontal="right"/>
    </xf>
    <xf numFmtId="0" fontId="3" fillId="0" borderId="4" xfId="0" applyFont="1" applyBorder="1" applyAlignment="1">
      <alignment horizontal="right"/>
    </xf>
    <xf numFmtId="0" fontId="3" fillId="0" borderId="5" xfId="0" applyFont="1" applyBorder="1" applyAlignment="1">
      <alignment horizontal="right"/>
    </xf>
    <xf numFmtId="0" fontId="3" fillId="0" borderId="3" xfId="0" applyFont="1" applyBorder="1">
      <alignment horizontal="left" vertical="top" wrapText="1"/>
    </xf>
    <xf numFmtId="0" fontId="3" fillId="0" borderId="6" xfId="0" applyFont="1" applyBorder="1">
      <alignment horizontal="left" vertical="top" wrapText="1"/>
    </xf>
    <xf numFmtId="0" fontId="3" fillId="0" borderId="7" xfId="0" applyFont="1" applyBorder="1">
      <alignment horizontal="left" vertical="top" wrapText="1"/>
    </xf>
    <xf numFmtId="0" fontId="3" fillId="0" borderId="8" xfId="0" applyFont="1" applyBorder="1">
      <alignment horizontal="left" vertical="top" wrapText="1"/>
    </xf>
    <xf numFmtId="0" fontId="4" fillId="0" borderId="1" xfId="0" applyFont="1" applyBorder="1">
      <alignment horizontal="left" vertical="top" wrapText="1"/>
    </xf>
    <xf numFmtId="0" fontId="4" fillId="0" borderId="9" xfId="0" applyFont="1" applyBorder="1">
      <alignment horizontal="left" vertical="top" wrapText="1"/>
    </xf>
    <xf numFmtId="0" fontId="4" fillId="0" borderId="9" xfId="0" applyFont="1" applyBorder="1" applyAlignment="1">
      <alignment horizontal="right"/>
    </xf>
    <xf numFmtId="0" fontId="3" fillId="0" borderId="2" xfId="0" applyFont="1" applyBorder="1" applyAlignment="1">
      <alignment horizontal="right"/>
    </xf>
    <xf numFmtId="0" fontId="0" fillId="0" borderId="0" xfId="0" applyAlignment="1">
      <alignment vertical="top" wrapText="1"/>
    </xf>
    <xf numFmtId="0" fontId="0" fillId="0" borderId="0" xfId="0" applyAlignment="1" applyProtection="1">
      <alignment vertical="top" wrapText="1"/>
      <protection locked="0"/>
    </xf>
    <xf numFmtId="0" fontId="0" fillId="0" borderId="0" xfId="0" applyAlignment="1">
      <alignment horizontal="center" vertical="top" wrapText="1"/>
    </xf>
    <xf numFmtId="0" fontId="3" fillId="0" borderId="10" xfId="0" applyFont="1" applyBorder="1" applyAlignment="1">
      <alignment vertical="top" wrapText="1"/>
    </xf>
    <xf numFmtId="0" fontId="3" fillId="0" borderId="10" xfId="0" applyFont="1" applyBorder="1" applyAlignment="1" applyProtection="1">
      <alignment vertical="top" wrapText="1"/>
      <protection locked="0"/>
    </xf>
    <xf numFmtId="0" fontId="3" fillId="0" borderId="10" xfId="0" applyFont="1" applyBorder="1" applyAlignment="1">
      <alignment horizontal="center" vertical="top" wrapText="1"/>
    </xf>
    <xf numFmtId="0" fontId="3" fillId="0" borderId="10" xfId="0" applyFont="1" applyBorder="1" applyAlignment="1" applyProtection="1">
      <alignment horizontal="center" vertical="top" wrapText="1"/>
      <protection locked="0"/>
    </xf>
    <xf numFmtId="0" fontId="0" fillId="2" borderId="11" xfId="0" applyFill="1" applyBorder="1" applyAlignment="1">
      <alignment horizontal="center" wrapText="1"/>
    </xf>
    <xf numFmtId="0" fontId="0" fillId="0" borderId="0" xfId="0" applyAlignment="1">
      <alignment horizontal="center"/>
    </xf>
    <xf numFmtId="0" fontId="0" fillId="2" borderId="12" xfId="0" applyFill="1" applyBorder="1" applyAlignment="1">
      <alignment horizontal="center" wrapText="1"/>
    </xf>
    <xf numFmtId="0" fontId="0" fillId="0" borderId="1" xfId="0" applyBorder="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7" fillId="0" borderId="0" xfId="0" applyFont="1">
      <alignment horizontal="left" vertical="top" wrapText="1"/>
    </xf>
    <xf numFmtId="49" fontId="3" fillId="0" borderId="10" xfId="0" applyNumberFormat="1" applyFont="1" applyBorder="1" applyAlignment="1" applyProtection="1">
      <alignment horizontal="center" vertical="top" wrapText="1"/>
      <protection locked="0"/>
    </xf>
    <xf numFmtId="49" fontId="3" fillId="0" borderId="10" xfId="0" applyNumberFormat="1" applyFont="1" applyBorder="1" applyAlignment="1">
      <alignment horizontal="center" vertical="top" wrapText="1"/>
    </xf>
    <xf numFmtId="49" fontId="0" fillId="0" borderId="0" xfId="0" applyNumberFormat="1" applyAlignment="1">
      <alignment horizontal="center" vertical="top" wrapText="1"/>
    </xf>
    <xf numFmtId="0" fontId="6" fillId="0" borderId="0" xfId="0" applyFont="1" applyAlignment="1">
      <alignment vertical="center"/>
    </xf>
    <xf numFmtId="0" fontId="4" fillId="0" borderId="0" xfId="0" applyFont="1" applyAlignment="1">
      <alignment vertical="center"/>
    </xf>
    <xf numFmtId="1" fontId="3" fillId="0" borderId="10" xfId="0" applyNumberFormat="1" applyFont="1" applyBorder="1" applyAlignment="1" applyProtection="1">
      <alignment horizontal="center" vertical="top" wrapText="1"/>
      <protection locked="0"/>
    </xf>
    <xf numFmtId="0" fontId="3" fillId="5" borderId="0" xfId="0" applyFont="1" applyFill="1">
      <alignment horizontal="left" vertical="top" wrapText="1"/>
    </xf>
    <xf numFmtId="0" fontId="8" fillId="6" borderId="10" xfId="0" applyFont="1" applyFill="1" applyBorder="1" applyAlignment="1">
      <alignment horizontal="center" vertical="center" wrapText="1"/>
    </xf>
    <xf numFmtId="49" fontId="8" fillId="6" borderId="10" xfId="0" applyNumberFormat="1" applyFont="1" applyFill="1" applyBorder="1" applyAlignment="1">
      <alignment horizontal="center" vertical="center" wrapText="1"/>
    </xf>
    <xf numFmtId="0" fontId="4" fillId="6" borderId="10"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6" borderId="10" xfId="0" applyFont="1" applyFill="1" applyBorder="1" applyAlignment="1" applyProtection="1">
      <alignment horizontal="center" vertical="center" wrapText="1"/>
      <protection locked="0"/>
    </xf>
    <xf numFmtId="0" fontId="3" fillId="0" borderId="3" xfId="0" applyFont="1" applyBorder="1" applyAlignment="1">
      <alignment horizontal="right"/>
    </xf>
    <xf numFmtId="0" fontId="3" fillId="0" borderId="6" xfId="0" applyFont="1" applyBorder="1" applyAlignment="1">
      <alignment horizontal="right"/>
    </xf>
    <xf numFmtId="0" fontId="4" fillId="0" borderId="10" xfId="0" applyFont="1" applyBorder="1" applyAlignment="1" applyProtection="1">
      <alignment vertical="center" wrapText="1"/>
      <protection locked="0"/>
    </xf>
    <xf numFmtId="0" fontId="5" fillId="7" borderId="0" xfId="0" applyFont="1" applyFill="1">
      <alignment horizontal="left" vertical="top" wrapText="1"/>
    </xf>
    <xf numFmtId="0" fontId="5" fillId="7" borderId="0" xfId="0" applyFont="1" applyFill="1" applyAlignment="1">
      <alignment wrapText="1"/>
    </xf>
    <xf numFmtId="0" fontId="5" fillId="7" borderId="9" xfId="0" applyFont="1" applyFill="1" applyBorder="1">
      <alignment horizontal="left" vertical="top" wrapText="1"/>
    </xf>
    <xf numFmtId="0" fontId="5" fillId="7" borderId="9" xfId="0" applyFont="1" applyFill="1" applyBorder="1" applyAlignment="1">
      <alignment horizontal="right"/>
    </xf>
    <xf numFmtId="0" fontId="4" fillId="8" borderId="0" xfId="0" applyFont="1" applyFill="1" applyAlignment="1" applyProtection="1">
      <alignment horizontal="right"/>
      <protection locked="0"/>
    </xf>
    <xf numFmtId="0" fontId="4" fillId="5" borderId="0" xfId="0" applyFont="1" applyFill="1" applyAlignment="1" applyProtection="1">
      <alignment horizontal="right"/>
      <protection locked="0"/>
    </xf>
    <xf numFmtId="0" fontId="3" fillId="0" borderId="13" xfId="0" applyFont="1" applyBorder="1" applyAlignment="1" applyProtection="1">
      <alignment vertical="top" wrapText="1"/>
      <protection locked="0"/>
    </xf>
    <xf numFmtId="0" fontId="3" fillId="9" borderId="10" xfId="0" applyFont="1" applyFill="1" applyBorder="1" applyAlignment="1">
      <alignment vertical="top" wrapText="1"/>
    </xf>
    <xf numFmtId="0" fontId="3" fillId="0" borderId="10" xfId="0" applyFont="1" applyBorder="1">
      <alignment horizontal="left" vertical="top" wrapText="1"/>
    </xf>
    <xf numFmtId="0" fontId="3" fillId="0" borderId="10" xfId="0" applyFont="1" applyBorder="1" applyProtection="1">
      <alignment horizontal="left" vertical="top" wrapText="1"/>
      <protection locked="0"/>
    </xf>
    <xf numFmtId="0" fontId="3" fillId="0" borderId="0" xfId="0" applyFont="1" applyAlignment="1" applyProtection="1">
      <alignment vertical="top" wrapText="1"/>
      <protection locked="0"/>
    </xf>
    <xf numFmtId="0" fontId="12" fillId="0" borderId="10" xfId="0" applyFont="1" applyBorder="1" applyAlignment="1">
      <alignment vertical="top" wrapText="1"/>
    </xf>
    <xf numFmtId="0" fontId="13" fillId="0" borderId="10" xfId="0" applyFont="1" applyBorder="1">
      <alignment horizontal="left" vertical="top" wrapText="1"/>
    </xf>
    <xf numFmtId="0" fontId="12" fillId="0" borderId="10" xfId="0" applyFont="1" applyBorder="1" applyAlignment="1" applyProtection="1">
      <alignment vertical="top" wrapText="1"/>
      <protection locked="0"/>
    </xf>
    <xf numFmtId="0" fontId="15" fillId="0" borderId="10" xfId="0" applyFont="1" applyBorder="1" applyAlignment="1">
      <alignment vertical="top" wrapText="1"/>
    </xf>
    <xf numFmtId="0" fontId="3" fillId="0" borderId="0" xfId="0" applyFont="1" applyAlignment="1">
      <alignment vertical="top" wrapText="1"/>
    </xf>
    <xf numFmtId="0" fontId="0" fillId="0" borderId="0" xfId="0" applyAlignment="1">
      <alignment wrapText="1"/>
    </xf>
    <xf numFmtId="9" fontId="3" fillId="0" borderId="10" xfId="0" applyNumberFormat="1" applyFont="1" applyBorder="1" applyAlignment="1" applyProtection="1">
      <alignment vertical="top" wrapText="1"/>
      <protection locked="0"/>
    </xf>
    <xf numFmtId="0" fontId="3" fillId="0" borderId="0" xfId="0" applyFont="1" applyAlignment="1">
      <alignment wrapText="1"/>
    </xf>
    <xf numFmtId="10" fontId="3" fillId="0" borderId="10" xfId="0" applyNumberFormat="1" applyFont="1" applyBorder="1" applyAlignment="1" applyProtection="1">
      <alignment vertical="top" wrapText="1"/>
      <protection locked="0"/>
    </xf>
    <xf numFmtId="0" fontId="3" fillId="0" borderId="0" xfId="0" applyFont="1" applyProtection="1">
      <alignment horizontal="left" vertical="top" wrapText="1"/>
      <protection locked="0"/>
    </xf>
    <xf numFmtId="0" fontId="17" fillId="11" borderId="10" xfId="2" applyBorder="1" applyAlignment="1" applyProtection="1">
      <alignment vertical="top" wrapText="1"/>
      <protection locked="0"/>
    </xf>
    <xf numFmtId="0" fontId="16" fillId="10" borderId="10" xfId="1" applyBorder="1" applyAlignment="1">
      <alignment vertical="top" wrapText="1"/>
    </xf>
    <xf numFmtId="0" fontId="17" fillId="11" borderId="10" xfId="2" applyBorder="1" applyAlignment="1" applyProtection="1">
      <alignment horizontal="left" vertical="top" wrapText="1"/>
      <protection locked="0"/>
    </xf>
    <xf numFmtId="0" fontId="0" fillId="0" borderId="0" xfId="0" applyAlignment="1">
      <alignment vertical="top"/>
    </xf>
    <xf numFmtId="0" fontId="19" fillId="0" borderId="10" xfId="0" applyFont="1" applyBorder="1" applyAlignment="1">
      <alignment vertical="top" wrapText="1"/>
    </xf>
    <xf numFmtId="0" fontId="14" fillId="0" borderId="10" xfId="0" applyFont="1" applyBorder="1" applyAlignment="1" applyProtection="1">
      <alignment vertical="top" wrapText="1"/>
      <protection locked="0"/>
    </xf>
    <xf numFmtId="0" fontId="0" fillId="0" borderId="10" xfId="0" applyBorder="1" applyAlignment="1">
      <alignment vertical="top"/>
    </xf>
    <xf numFmtId="0" fontId="21" fillId="0" borderId="10" xfId="0" applyFont="1" applyBorder="1" applyAlignment="1" applyProtection="1">
      <alignment vertical="top" wrapText="1"/>
      <protection locked="0"/>
    </xf>
    <xf numFmtId="0" fontId="23" fillId="12" borderId="0" xfId="0" applyFont="1" applyFill="1" applyAlignment="1">
      <alignment wrapText="1"/>
    </xf>
    <xf numFmtId="0" fontId="0" fillId="12" borderId="0" xfId="0" applyFill="1">
      <alignment horizontal="left" vertical="top" wrapText="1"/>
    </xf>
    <xf numFmtId="0" fontId="0" fillId="0" borderId="0" xfId="0" applyAlignment="1">
      <alignment horizontal="left" wrapText="1"/>
    </xf>
    <xf numFmtId="0" fontId="0" fillId="0" borderId="10" xfId="0" applyBorder="1" applyAlignment="1">
      <alignment vertical="top" wrapText="1"/>
    </xf>
    <xf numFmtId="0" fontId="0" fillId="0" borderId="10" xfId="0" applyBorder="1">
      <alignment horizontal="left" vertical="top" wrapText="1"/>
    </xf>
    <xf numFmtId="0" fontId="3" fillId="0" borderId="10" xfId="0" quotePrefix="1" applyFont="1" applyBorder="1" applyAlignment="1">
      <alignment vertical="top" wrapText="1"/>
    </xf>
    <xf numFmtId="3" fontId="3" fillId="0" borderId="10" xfId="0" applyNumberFormat="1" applyFont="1" applyBorder="1" applyAlignment="1">
      <alignment vertical="top" wrapText="1"/>
    </xf>
    <xf numFmtId="10" fontId="3" fillId="0" borderId="10" xfId="0" applyNumberFormat="1" applyFont="1" applyBorder="1" applyAlignment="1">
      <alignment vertical="top" wrapText="1"/>
    </xf>
    <xf numFmtId="0" fontId="3" fillId="0" borderId="10" xfId="0" applyFont="1" applyBorder="1" applyAlignment="1">
      <alignment wrapText="1"/>
    </xf>
    <xf numFmtId="166" fontId="3" fillId="0" borderId="10" xfId="0" applyNumberFormat="1" applyFont="1" applyBorder="1" applyAlignment="1" applyProtection="1">
      <alignment vertical="top" wrapText="1"/>
      <protection locked="0"/>
    </xf>
    <xf numFmtId="167" fontId="3" fillId="0" borderId="10" xfId="0" applyNumberFormat="1" applyFont="1" applyBorder="1" applyAlignment="1" applyProtection="1">
      <alignment vertical="top" wrapText="1"/>
      <protection locked="0"/>
    </xf>
    <xf numFmtId="0" fontId="3" fillId="0" borderId="0" xfId="0" applyFont="1" applyAlignment="1">
      <alignment vertical="top"/>
    </xf>
    <xf numFmtId="0" fontId="26" fillId="13" borderId="14" xfId="4" applyAlignment="1">
      <alignment vertical="top" wrapText="1"/>
    </xf>
    <xf numFmtId="9" fontId="3" fillId="0" borderId="10" xfId="0" quotePrefix="1" applyNumberFormat="1" applyFont="1" applyBorder="1" applyAlignment="1">
      <alignment vertical="top" wrapText="1"/>
    </xf>
    <xf numFmtId="164" fontId="3" fillId="0" borderId="10" xfId="3" applyFont="1" applyBorder="1" applyAlignment="1" applyProtection="1">
      <alignment vertical="top" wrapText="1"/>
      <protection locked="0"/>
    </xf>
    <xf numFmtId="168" fontId="3" fillId="0" borderId="10" xfId="0" applyNumberFormat="1" applyFont="1" applyBorder="1" applyAlignment="1" applyProtection="1">
      <alignment vertical="top" wrapText="1"/>
      <protection locked="0"/>
    </xf>
    <xf numFmtId="0" fontId="3" fillId="0" borderId="10" xfId="0" applyFont="1" applyBorder="1" applyAlignment="1">
      <alignment horizontal="justify" vertical="center"/>
    </xf>
    <xf numFmtId="0" fontId="16" fillId="10" borderId="0" xfId="1" applyAlignment="1">
      <alignment horizontal="left" vertical="top" wrapText="1"/>
    </xf>
    <xf numFmtId="0" fontId="28" fillId="0" borderId="0" xfId="0" applyFont="1">
      <alignment horizontal="left" vertical="top" wrapText="1"/>
    </xf>
    <xf numFmtId="0" fontId="29" fillId="0" borderId="10" xfId="0" applyFont="1" applyBorder="1" applyAlignment="1" applyProtection="1">
      <alignment vertical="top" wrapText="1"/>
      <protection locked="0"/>
    </xf>
    <xf numFmtId="165" fontId="3" fillId="0" borderId="10" xfId="5" applyFont="1" applyBorder="1" applyAlignment="1">
      <alignment vertical="top" wrapText="1"/>
    </xf>
    <xf numFmtId="0" fontId="26" fillId="13" borderId="14" xfId="4" applyAlignment="1" applyProtection="1">
      <alignment vertical="top" wrapText="1"/>
      <protection locked="0"/>
    </xf>
    <xf numFmtId="0" fontId="0" fillId="0" borderId="0" xfId="0" applyAlignment="1">
      <alignment horizontal="center" vertical="center" wrapText="1"/>
    </xf>
    <xf numFmtId="0" fontId="3" fillId="0" borderId="10" xfId="0" applyFont="1" applyBorder="1" applyAlignment="1">
      <alignment horizontal="center" vertical="center" wrapText="1"/>
    </xf>
    <xf numFmtId="1" fontId="3" fillId="14" borderId="10" xfId="0" applyNumberFormat="1" applyFont="1" applyFill="1" applyBorder="1" applyAlignment="1" applyProtection="1">
      <alignment horizontal="center" vertical="top" wrapText="1"/>
      <protection locked="0"/>
    </xf>
    <xf numFmtId="49" fontId="3" fillId="14" borderId="10" xfId="0" applyNumberFormat="1" applyFont="1" applyFill="1" applyBorder="1" applyAlignment="1" applyProtection="1">
      <alignment horizontal="center" vertical="top" wrapText="1"/>
      <protection locked="0"/>
    </xf>
    <xf numFmtId="0" fontId="3" fillId="14" borderId="10" xfId="0" applyFont="1" applyFill="1" applyBorder="1" applyAlignment="1" applyProtection="1">
      <alignment horizontal="center" vertical="top" wrapText="1"/>
      <protection locked="0"/>
    </xf>
    <xf numFmtId="0" fontId="3" fillId="14" borderId="10" xfId="0" applyFont="1" applyFill="1" applyBorder="1" applyAlignment="1">
      <alignment horizontal="center" vertical="center" wrapText="1"/>
    </xf>
    <xf numFmtId="0" fontId="24" fillId="14" borderId="0" xfId="2" applyFont="1" applyFill="1" applyAlignment="1" applyProtection="1">
      <alignment vertical="top" wrapText="1"/>
      <protection locked="0"/>
    </xf>
    <xf numFmtId="0" fontId="3" fillId="14" borderId="10" xfId="0" applyFont="1" applyFill="1" applyBorder="1" applyAlignment="1">
      <alignment vertical="top" wrapText="1"/>
    </xf>
    <xf numFmtId="0" fontId="12" fillId="14" borderId="10" xfId="0" applyFont="1" applyFill="1" applyBorder="1" applyAlignment="1" applyProtection="1">
      <alignment vertical="top" wrapText="1"/>
      <protection locked="0"/>
    </xf>
    <xf numFmtId="0" fontId="24" fillId="14" borderId="10" xfId="2" applyFont="1" applyFill="1" applyBorder="1" applyAlignment="1">
      <alignment vertical="top" wrapText="1"/>
    </xf>
    <xf numFmtId="0" fontId="3" fillId="14" borderId="10" xfId="0" applyFont="1" applyFill="1" applyBorder="1" applyAlignment="1" applyProtection="1">
      <alignment vertical="top" wrapText="1"/>
      <protection locked="0"/>
    </xf>
    <xf numFmtId="0" fontId="3" fillId="14" borderId="10" xfId="0" applyFont="1" applyFill="1" applyBorder="1" applyAlignment="1">
      <alignment horizontal="center" vertical="top" wrapText="1"/>
    </xf>
    <xf numFmtId="0" fontId="24" fillId="14" borderId="10" xfId="2" applyFont="1" applyFill="1" applyBorder="1" applyAlignment="1" applyProtection="1">
      <alignment vertical="top" wrapText="1"/>
      <protection locked="0"/>
    </xf>
    <xf numFmtId="0" fontId="3" fillId="14" borderId="0" xfId="0" applyFont="1" applyFill="1">
      <alignment horizontal="left" vertical="top" wrapText="1"/>
    </xf>
    <xf numFmtId="0" fontId="17" fillId="14" borderId="10" xfId="2" applyFill="1" applyBorder="1" applyAlignment="1" applyProtection="1">
      <alignment vertical="top" wrapText="1"/>
      <protection locked="0"/>
    </xf>
    <xf numFmtId="49" fontId="3" fillId="14" borderId="10" xfId="0" applyNumberFormat="1" applyFont="1" applyFill="1" applyBorder="1" applyAlignment="1">
      <alignment horizontal="center" vertical="top" wrapText="1"/>
    </xf>
    <xf numFmtId="0" fontId="17" fillId="14" borderId="10" xfId="2" applyFill="1" applyBorder="1" applyAlignment="1">
      <alignment vertical="top" wrapText="1"/>
    </xf>
    <xf numFmtId="0" fontId="15" fillId="14" borderId="10" xfId="0" applyFont="1" applyFill="1" applyBorder="1" applyAlignment="1">
      <alignment vertical="top" wrapText="1"/>
    </xf>
    <xf numFmtId="2" fontId="3" fillId="14" borderId="10" xfId="0" applyNumberFormat="1" applyFont="1" applyFill="1" applyBorder="1" applyAlignment="1">
      <alignment vertical="top" wrapText="1"/>
    </xf>
    <xf numFmtId="3" fontId="3" fillId="14" borderId="10" xfId="0" applyNumberFormat="1" applyFont="1" applyFill="1" applyBorder="1" applyAlignment="1">
      <alignment vertical="top" wrapText="1"/>
    </xf>
    <xf numFmtId="0" fontId="3" fillId="14" borderId="10" xfId="0" quotePrefix="1" applyFont="1" applyFill="1" applyBorder="1" applyAlignment="1">
      <alignment vertical="top" wrapText="1"/>
    </xf>
    <xf numFmtId="0" fontId="17" fillId="14" borderId="0" xfId="2" applyFill="1" applyAlignment="1"/>
    <xf numFmtId="0" fontId="17" fillId="14" borderId="0" xfId="2" applyFill="1" applyAlignment="1">
      <alignment vertical="top" wrapText="1"/>
    </xf>
    <xf numFmtId="164" fontId="3" fillId="14" borderId="10" xfId="3" applyFont="1" applyFill="1" applyBorder="1" applyAlignment="1" applyProtection="1">
      <alignment vertical="top" wrapText="1"/>
      <protection locked="0"/>
    </xf>
    <xf numFmtId="10" fontId="3" fillId="14" borderId="10" xfId="0" applyNumberFormat="1" applyFont="1" applyFill="1" applyBorder="1" applyAlignment="1" applyProtection="1">
      <alignment vertical="top" wrapText="1"/>
      <protection locked="0"/>
    </xf>
    <xf numFmtId="168" fontId="3" fillId="14" borderId="10" xfId="0" applyNumberFormat="1" applyFont="1" applyFill="1" applyBorder="1" applyAlignment="1" applyProtection="1">
      <alignment vertical="top" wrapText="1"/>
      <protection locked="0"/>
    </xf>
    <xf numFmtId="167" fontId="3" fillId="14" borderId="10" xfId="0" applyNumberFormat="1" applyFont="1" applyFill="1" applyBorder="1" applyAlignment="1" applyProtection="1">
      <alignment vertical="top" wrapText="1"/>
      <protection locked="0"/>
    </xf>
    <xf numFmtId="167" fontId="3" fillId="14" borderId="10" xfId="3" applyNumberFormat="1" applyFont="1" applyFill="1" applyBorder="1" applyAlignment="1" applyProtection="1">
      <alignment vertical="top" wrapText="1"/>
      <protection locked="0"/>
    </xf>
    <xf numFmtId="0" fontId="17" fillId="14" borderId="0" xfId="2" applyFill="1" applyBorder="1" applyAlignment="1" applyProtection="1">
      <alignment vertical="top" wrapText="1"/>
      <protection locked="0"/>
    </xf>
    <xf numFmtId="0" fontId="17" fillId="14" borderId="0" xfId="2" applyFill="1" applyBorder="1" applyAlignment="1">
      <alignment vertical="top"/>
    </xf>
  </cellXfs>
  <cellStyles count="6">
    <cellStyle name="Komma" xfId="5" builtinId="3"/>
    <cellStyle name="Neutral" xfId="2" builtinId="28"/>
    <cellStyle name="Schlecht" xfId="1" builtinId="27"/>
    <cellStyle name="Standard" xfId="0" builtinId="0" customBuiltin="1"/>
    <cellStyle name="Währung" xfId="3" builtinId="4"/>
    <cellStyle name="Zelle überprüfen" xfId="4" builtinId="23"/>
  </cellStyles>
  <dxfs count="1">
    <dxf>
      <font>
        <color rgb="FF9C0006"/>
      </font>
      <fill>
        <patternFill>
          <bgColor rgb="FFFFC7CE"/>
        </patternFill>
      </fill>
    </dxf>
  </dxfs>
  <tableStyles count="0" defaultTableStyle="TableStyleMedium2" defaultPivotStyle="PivotStyleLight16"/>
  <colors>
    <mruColors>
      <color rgb="FF009091"/>
      <color rgb="FF64BBBA"/>
      <color rgb="FFBCD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190500</xdr:colOff>
      <xdr:row>2</xdr:row>
      <xdr:rowOff>76200</xdr:rowOff>
    </xdr:from>
    <xdr:to>
      <xdr:col>13</xdr:col>
      <xdr:colOff>76200</xdr:colOff>
      <xdr:row>16</xdr:row>
      <xdr:rowOff>28575</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8543925" y="457200"/>
          <a:ext cx="2781300" cy="2619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i="0" u="sng"/>
            <a:t>Translation:</a:t>
          </a:r>
        </a:p>
        <a:p>
          <a:endParaRPr lang="de-DE" sz="1100"/>
        </a:p>
        <a:p>
          <a:r>
            <a:rPr lang="de-DE" sz="1100"/>
            <a:t>MC</a:t>
          </a:r>
          <a:r>
            <a:rPr lang="de-DE" sz="1100" baseline="0"/>
            <a:t> Fragen = MC questions</a:t>
          </a:r>
        </a:p>
        <a:p>
          <a:r>
            <a:rPr lang="de-DE" sz="1100" baseline="0"/>
            <a:t>Offene Fragen = Open questions</a:t>
          </a:r>
        </a:p>
        <a:p>
          <a:r>
            <a:rPr lang="de-DE" sz="1100" baseline="0"/>
            <a:t>Lektion = Unit</a:t>
          </a:r>
        </a:p>
        <a:p>
          <a:endParaRPr lang="de-DE" sz="1100" baseline="0"/>
        </a:p>
        <a:p>
          <a:r>
            <a:rPr lang="de-DE" sz="1100" baseline="0"/>
            <a:t>leicht = easy</a:t>
          </a:r>
        </a:p>
        <a:p>
          <a:r>
            <a:rPr lang="de-DE" sz="1100" baseline="0"/>
            <a:t>mittel = middle</a:t>
          </a:r>
        </a:p>
        <a:p>
          <a:r>
            <a:rPr lang="de-DE" sz="1100" baseline="0"/>
            <a:t>schwer = hard</a:t>
          </a:r>
        </a:p>
        <a:p>
          <a:endParaRPr lang="de-DE" sz="1100" baseline="0"/>
        </a:p>
        <a:p>
          <a:r>
            <a:rPr lang="de-DE" sz="1100" baseline="0"/>
            <a:t>MC Fragen gesamt = Total MC questions</a:t>
          </a:r>
        </a:p>
        <a:p>
          <a:r>
            <a:rPr lang="de-DE" sz="1100" baseline="0"/>
            <a:t>Offene Fragen gesamt = Total open questions</a:t>
          </a:r>
        </a:p>
        <a:p>
          <a:endParaRPr lang="de-DE" sz="1100" baseline="0"/>
        </a:p>
        <a:p>
          <a:r>
            <a:rPr lang="de-DE" sz="1100" baseline="0"/>
            <a:t>Fragen insgesamt = Total questions</a:t>
          </a:r>
        </a:p>
        <a:p>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233083</xdr:colOff>
      <xdr:row>1</xdr:row>
      <xdr:rowOff>143435</xdr:rowOff>
    </xdr:from>
    <xdr:to>
      <xdr:col>14</xdr:col>
      <xdr:colOff>275794</xdr:colOff>
      <xdr:row>5</xdr:row>
      <xdr:rowOff>50971</xdr:rowOff>
    </xdr:to>
    <xdr:sp macro="" textlink="">
      <xdr:nvSpPr>
        <xdr:cNvPr id="2" name="Textfeld 1">
          <a:extLst>
            <a:ext uri="{FF2B5EF4-FFF2-40B4-BE49-F238E27FC236}">
              <a16:creationId xmlns:a16="http://schemas.microsoft.com/office/drawing/2014/main" id="{C9126E8B-EAD5-449D-9DE1-16B6C2659F81}"/>
            </a:ext>
          </a:extLst>
        </xdr:cNvPr>
        <xdr:cNvSpPr txBox="1"/>
      </xdr:nvSpPr>
      <xdr:spPr>
        <a:xfrm>
          <a:off x="14218024" y="1192306"/>
          <a:ext cx="5215346" cy="2534194"/>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solidFill>
                <a:schemeClr val="dk1"/>
              </a:solidFill>
              <a:effectLst/>
              <a:latin typeface="+mn-lt"/>
              <a:ea typeface="+mn-ea"/>
              <a:cs typeface="+mn-cs"/>
            </a:rPr>
            <a:t>To the translator:</a:t>
          </a:r>
          <a:endParaRPr lang="de-DE" sz="1400">
            <a:effectLst/>
          </a:endParaRPr>
        </a:p>
        <a:p>
          <a:r>
            <a:rPr lang="en-US" sz="1400">
              <a:solidFill>
                <a:schemeClr val="dk1"/>
              </a:solidFill>
              <a:effectLst/>
              <a:latin typeface="+mn-lt"/>
              <a:ea typeface="+mn-ea"/>
              <a:cs typeface="+mn-cs"/>
            </a:rPr>
            <a:t>Please only translate the text of the questions and answer options (solutions for open answer). Please do no translate any of the headings or information about the questions (e.g., difficulty level, anything on the Übersicht sheet or the comments from reviewer or MV). Only the Multiple Choice and Offene Fragen sheets are relevant for translation.</a:t>
          </a:r>
          <a:endParaRPr lang="de-DE" sz="1400">
            <a:effectLst/>
          </a:endParaRPr>
        </a:p>
        <a:p>
          <a:br>
            <a:rPr lang="de-DE" sz="1100"/>
          </a:br>
          <a:r>
            <a:rPr lang="de-DE" sz="1400">
              <a:solidFill>
                <a:schemeClr val="dk1"/>
              </a:solidFill>
              <a:effectLst/>
              <a:latin typeface="+mn-lt"/>
              <a:ea typeface="+mn-ea"/>
              <a:cs typeface="+mn-cs"/>
            </a:rPr>
            <a:t>The yellow marked questions will be translated with the preliminary exam and can be left untranslated in this document.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ubhfs.sharepoint.com/sites/KFK-Fragen-Team/Shared%20Documents/Overview/MA_Template/TEST_Template_BA_181012_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e2"/>
    </sheetNames>
    <sheetDataSet>
      <sheetData sheetId="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0"/>
  <sheetViews>
    <sheetView showGridLines="0" topLeftCell="A31" workbookViewId="0">
      <selection activeCell="B32" sqref="B32"/>
    </sheetView>
  </sheetViews>
  <sheetFormatPr baseColWidth="10" defaultColWidth="10.77734375" defaultRowHeight="14.4" x14ac:dyDescent="0.3"/>
  <cols>
    <col min="1" max="1" width="24.44140625" customWidth="1"/>
    <col min="2" max="2" width="36.5546875" customWidth="1"/>
    <col min="3" max="3" width="9.77734375" bestFit="1" customWidth="1"/>
    <col min="4" max="4" width="10.77734375" bestFit="1" customWidth="1"/>
    <col min="6" max="6" width="11.44140625" bestFit="1" customWidth="1"/>
    <col min="7" max="7" width="12.44140625" bestFit="1" customWidth="1"/>
  </cols>
  <sheetData>
    <row r="1" spans="1:5" x14ac:dyDescent="0.3">
      <c r="A1" s="48" t="s">
        <v>0</v>
      </c>
      <c r="B1" s="52" t="s">
        <v>1</v>
      </c>
    </row>
    <row r="2" spans="1:5" x14ac:dyDescent="0.3">
      <c r="A2" s="48" t="s">
        <v>2</v>
      </c>
      <c r="B2" s="52" t="s">
        <v>3</v>
      </c>
    </row>
    <row r="3" spans="1:5" ht="14.55" x14ac:dyDescent="0.3">
      <c r="A3" s="49" t="s">
        <v>4</v>
      </c>
      <c r="B3" s="52" t="s">
        <v>5</v>
      </c>
    </row>
    <row r="4" spans="1:5" ht="14.55" x14ac:dyDescent="0.3">
      <c r="A4" s="49" t="s">
        <v>6</v>
      </c>
      <c r="B4" s="53">
        <v>6</v>
      </c>
    </row>
    <row r="5" spans="1:5" ht="14.55" x14ac:dyDescent="0.3">
      <c r="A5" s="49" t="s">
        <v>7</v>
      </c>
      <c r="B5" s="52" t="s">
        <v>1392</v>
      </c>
    </row>
    <row r="6" spans="1:5" ht="14.55" x14ac:dyDescent="0.3">
      <c r="A6" s="49" t="s">
        <v>8</v>
      </c>
      <c r="B6" s="52"/>
    </row>
    <row r="7" spans="1:5" ht="14.55" x14ac:dyDescent="0.3">
      <c r="A7" s="49" t="s">
        <v>9</v>
      </c>
      <c r="B7" s="53" t="s">
        <v>10</v>
      </c>
    </row>
    <row r="8" spans="1:5" ht="14.55" x14ac:dyDescent="0.3">
      <c r="A8" s="5"/>
      <c r="B8" s="6"/>
    </row>
    <row r="9" spans="1:5" ht="14.55" x14ac:dyDescent="0.3">
      <c r="A9" s="4" t="s">
        <v>11</v>
      </c>
      <c r="B9" s="17">
        <f>VLOOKUP($B$4,Tabelle2!$A$8:$E$17,2)</f>
        <v>32</v>
      </c>
    </row>
    <row r="10" spans="1:5" ht="14.55" x14ac:dyDescent="0.3">
      <c r="A10" s="1" t="s">
        <v>12</v>
      </c>
      <c r="B10" s="2">
        <f>VLOOKUP($B$4,Tabelle2!$A$8:$E$17,3)</f>
        <v>14</v>
      </c>
    </row>
    <row r="11" spans="1:5" ht="14.55" x14ac:dyDescent="0.3">
      <c r="A11" s="1" t="s">
        <v>13</v>
      </c>
      <c r="B11" s="2">
        <f>VLOOKUP($B$4,Tabelle2!$A$8:$E$17,4)</f>
        <v>9</v>
      </c>
    </row>
    <row r="12" spans="1:5" ht="14.55" x14ac:dyDescent="0.3">
      <c r="A12" s="3" t="s">
        <v>14</v>
      </c>
      <c r="B12" s="7">
        <f>VLOOKUP($B$4,Tabelle2!$A$8:$E$17,5)</f>
        <v>9</v>
      </c>
      <c r="E12" s="31"/>
    </row>
    <row r="13" spans="1:5" ht="14.55" x14ac:dyDescent="0.3">
      <c r="A13" s="15" t="s">
        <v>15</v>
      </c>
      <c r="B13" s="16">
        <f>B4*B9</f>
        <v>192</v>
      </c>
    </row>
    <row r="14" spans="1:5" ht="14.55" x14ac:dyDescent="0.3">
      <c r="A14" s="4" t="s">
        <v>16</v>
      </c>
      <c r="B14" s="17">
        <f>VLOOKUP($B$4,Tabelle2!A20:E29,2)</f>
        <v>20</v>
      </c>
    </row>
    <row r="15" spans="1:5" ht="14.55" x14ac:dyDescent="0.3">
      <c r="A15" s="1" t="s">
        <v>17</v>
      </c>
      <c r="B15" s="2">
        <f>VLOOKUP($B$4,Tabelle2!A20:E29,3)</f>
        <v>5</v>
      </c>
    </row>
    <row r="16" spans="1:5" ht="14.55" x14ac:dyDescent="0.3">
      <c r="A16" s="1" t="s">
        <v>18</v>
      </c>
      <c r="B16" s="2">
        <f>VLOOKUP($B$4,Tabelle2!A20:E29,4)</f>
        <v>5</v>
      </c>
    </row>
    <row r="17" spans="1:7" ht="14.55" x14ac:dyDescent="0.3">
      <c r="A17" s="3" t="s">
        <v>19</v>
      </c>
      <c r="B17" s="7">
        <f>VLOOKUP($B$4,Tabelle2!A20:E29,5)</f>
        <v>10</v>
      </c>
    </row>
    <row r="18" spans="1:7" ht="14.55" x14ac:dyDescent="0.3">
      <c r="A18" s="15" t="s">
        <v>20</v>
      </c>
      <c r="B18" s="16">
        <f>B4*B14</f>
        <v>120</v>
      </c>
    </row>
    <row r="19" spans="1:7" ht="14.55" x14ac:dyDescent="0.3">
      <c r="A19" s="50" t="s">
        <v>21</v>
      </c>
      <c r="B19" s="51">
        <f>B13+B18</f>
        <v>312</v>
      </c>
    </row>
    <row r="21" spans="1:7" ht="14.55" x14ac:dyDescent="0.3">
      <c r="A21" s="14" t="s">
        <v>22</v>
      </c>
      <c r="B21" s="8" t="s">
        <v>23</v>
      </c>
      <c r="C21" s="9" t="s">
        <v>24</v>
      </c>
      <c r="D21" s="9" t="s">
        <v>25</v>
      </c>
      <c r="E21" s="9" t="s">
        <v>26</v>
      </c>
      <c r="F21" s="9" t="s">
        <v>27</v>
      </c>
      <c r="G21" s="9" t="s">
        <v>28</v>
      </c>
    </row>
    <row r="22" spans="1:7" x14ac:dyDescent="0.3">
      <c r="A22" s="1" t="s">
        <v>29</v>
      </c>
      <c r="B22" s="10">
        <f>COUNTIFS('Multiple Choice'!$D$2:$D$261,Tabelle2!$A$3,'Multiple Choice'!$B$2:$B$261,1)</f>
        <v>14</v>
      </c>
      <c r="C22" s="11">
        <f>COUNTIFS('Multiple Choice'!$D$2:$D$261,Tabelle2!$A$4,'Multiple Choice'!$B$2:$B$261,1)</f>
        <v>9</v>
      </c>
      <c r="D22" s="11">
        <f>COUNTIFS('Multiple Choice'!$D$2:$D$261,Tabelle2!$A$5,'Multiple Choice'!$B$2:$B$261,1)</f>
        <v>9</v>
      </c>
      <c r="E22" s="11">
        <f>COUNTIFS('Offene Fragen'!$B$2:$B$134,1,'Offene Fragen'!$D$2:$D$134,Tabelle2!$A$3)</f>
        <v>5</v>
      </c>
      <c r="F22" s="11">
        <f>COUNTIFS('Offene Fragen'!$B$2:$B$134,1,'Offene Fragen'!$D$2:$D$134,Tabelle2!$A$4)</f>
        <v>5</v>
      </c>
      <c r="G22" s="11">
        <f>COUNTIFS('Offene Fragen'!$B$2:$B$134,1,'Offene Fragen'!$D$2:$D$134,Tabelle2!$A$5)</f>
        <v>10</v>
      </c>
    </row>
    <row r="23" spans="1:7" x14ac:dyDescent="0.3">
      <c r="A23" s="1" t="s">
        <v>30</v>
      </c>
      <c r="B23" s="10">
        <f>COUNTIFS('Multiple Choice'!$D$2:$D$261,Tabelle2!$A$3,'Multiple Choice'!$B$2:$B$261,2)</f>
        <v>14</v>
      </c>
      <c r="C23" s="11">
        <f>COUNTIFS('Multiple Choice'!$D$2:$D$261,Tabelle2!$A$4,'Multiple Choice'!$B$2:$B$261,2)</f>
        <v>9</v>
      </c>
      <c r="D23" s="11">
        <f>COUNTIFS('Multiple Choice'!$D$2:$D$261,Tabelle2!$A$5,'Multiple Choice'!$B$2:$B$261,2)</f>
        <v>9</v>
      </c>
      <c r="E23" s="11">
        <f>COUNTIFS('Offene Fragen'!$B$2:$B$134,2,'Offene Fragen'!$D$2:$D$134,Tabelle2!$A$3)</f>
        <v>5</v>
      </c>
      <c r="F23" s="11">
        <f>COUNTIFS('Offene Fragen'!$B$2:$B$134,2,'Offene Fragen'!$D$2:$D$134,Tabelle2!$A$4)</f>
        <v>5</v>
      </c>
      <c r="G23" s="11">
        <f>COUNTIFS('Offene Fragen'!$B$2:$B$134,2,'Offene Fragen'!$D$2:$D$134,Tabelle2!$A$5)</f>
        <v>10</v>
      </c>
    </row>
    <row r="24" spans="1:7" x14ac:dyDescent="0.3">
      <c r="A24" s="1" t="s">
        <v>31</v>
      </c>
      <c r="B24" s="10">
        <f>COUNTIFS('Multiple Choice'!$D$2:$D$261,Tabelle2!$A$3,'Multiple Choice'!$B$2:$B$261,3)</f>
        <v>14</v>
      </c>
      <c r="C24" s="11">
        <f>COUNTIFS('Multiple Choice'!$D$2:$D$261,Tabelle2!$A$4,'Multiple Choice'!$B$2:$B$261,3)</f>
        <v>9</v>
      </c>
      <c r="D24" s="11">
        <f>COUNTIFS('Multiple Choice'!$D$2:$D$261,Tabelle2!$A$5,'Multiple Choice'!$B$2:$B$261,3)</f>
        <v>9</v>
      </c>
      <c r="E24" s="11">
        <f>COUNTIFS('Offene Fragen'!$B$2:$B$134,3,'Offene Fragen'!$D$2:$D$134,Tabelle2!$A$3)</f>
        <v>5</v>
      </c>
      <c r="F24" s="11">
        <f>COUNTIFS('Offene Fragen'!$B$2:$B$134,3,'Offene Fragen'!$D$2:$D$134,Tabelle2!$A$4)</f>
        <v>5</v>
      </c>
      <c r="G24" s="11">
        <f>COUNTIFS('Offene Fragen'!$B$2:$B$134,3,'Offene Fragen'!$D$2:$D$134,Tabelle2!$A$5)</f>
        <v>10</v>
      </c>
    </row>
    <row r="25" spans="1:7" x14ac:dyDescent="0.3">
      <c r="A25" s="1" t="str">
        <f>IF($B$4&gt;3,"Lektion 4","")</f>
        <v>Lektion 4</v>
      </c>
      <c r="B25" s="10">
        <f>IF(A25&lt;&gt;"",COUNTIFS('Multiple Choice'!$D$2:$D$261,Tabelle2!$A$3,'Multiple Choice'!$B$2:$B$261,4),"")</f>
        <v>14</v>
      </c>
      <c r="C25" s="11">
        <f>IF(A25&lt;&gt;"",COUNTIFS('Multiple Choice'!$D$2:$D$261,Tabelle2!$A$4,'Multiple Choice'!$B$2:$B$261,4),"")</f>
        <v>9</v>
      </c>
      <c r="D25" s="11">
        <f>IF(A25&lt;&gt;"",COUNTIFS('Multiple Choice'!$D$2:$D$261,Tabelle2!$A$5,'Multiple Choice'!$B$2:$B$261,4),"")</f>
        <v>9</v>
      </c>
      <c r="E25" s="11">
        <f>IF(A25&lt;&gt;"",COUNTIFS('Offene Fragen'!$B$2:$B$134,4,'Offene Fragen'!$D$2:$D$134,Tabelle2!$A$3),"")</f>
        <v>6</v>
      </c>
      <c r="F25" s="11">
        <f>IF(A25&lt;&gt;"",COUNTIFS('Offene Fragen'!$B$2:$B$134,4,'Offene Fragen'!$D$2:$D$134,Tabelle2!$A$4),"")</f>
        <v>7</v>
      </c>
      <c r="G25" s="11">
        <f>IF(A25&lt;&gt;"",COUNTIFS('Offene Fragen'!$B$2:$B$134,4,'Offene Fragen'!$D$2:$D$134,Tabelle2!$A$5),"")</f>
        <v>7</v>
      </c>
    </row>
    <row r="26" spans="1:7" x14ac:dyDescent="0.3">
      <c r="A26" s="1" t="str">
        <f>IF($B$4&gt;4,"Lektion 5","")</f>
        <v>Lektion 5</v>
      </c>
      <c r="B26" s="10">
        <f>IF(A26&lt;&gt;"",COUNTIFS('Multiple Choice'!$D$2:$D$261,Tabelle2!$A$3,'Multiple Choice'!$B$2:$B$261,5),"")</f>
        <v>14</v>
      </c>
      <c r="C26" s="11">
        <f>IF(A26&lt;&gt;"",COUNTIFS('Multiple Choice'!$D$2:$D$261,Tabelle2!$A$4,'Multiple Choice'!$B$2:$B$261,5),"")</f>
        <v>9</v>
      </c>
      <c r="D26" s="11">
        <f>IF(A26&lt;&gt;"",COUNTIFS('Multiple Choice'!$D$2:$D$261,Tabelle2!$A$5,'Multiple Choice'!$B$2:$B$261,5),"")</f>
        <v>9</v>
      </c>
      <c r="E26" s="11">
        <f>IF(A26&lt;&gt;"",COUNTIFS('Offene Fragen'!$B$2:$B$134,5,'Offene Fragen'!$D$2:$D$134,Tabelle2!$A$3),"")</f>
        <v>5</v>
      </c>
      <c r="F26" s="11">
        <f>IF(A26&lt;&gt;"",COUNTIFS('Offene Fragen'!$B$2:$B$134,5,'Offene Fragen'!$D$2:$D$134,Tabelle2!$A$4),"")</f>
        <v>5</v>
      </c>
      <c r="G26" s="11">
        <f>IF(A26&lt;&gt;"",COUNTIFS('Offene Fragen'!$B$2:$B$134,5,'Offene Fragen'!$D$2:$D$134,Tabelle2!$A$5),"")</f>
        <v>10</v>
      </c>
    </row>
    <row r="27" spans="1:7" x14ac:dyDescent="0.3">
      <c r="A27" s="1" t="str">
        <f>IF($B$4&gt;5,"Lektion 6","")</f>
        <v>Lektion 6</v>
      </c>
      <c r="B27" s="10">
        <f>IF(A27&lt;&gt;"",COUNTIFS('Multiple Choice'!$D$2:$D$261,Tabelle2!$A$3,'Multiple Choice'!$B$2:$B$261,6),"")</f>
        <v>14</v>
      </c>
      <c r="C27" s="11">
        <f>IF(A27&lt;&gt;"",COUNTIFS('Multiple Choice'!$D$2:$D$261,Tabelle2!$A$4,'Multiple Choice'!$B$2:$B$261,6),"")</f>
        <v>9</v>
      </c>
      <c r="D27" s="11">
        <f>IF(A27&lt;&gt;"",COUNTIFS('Multiple Choice'!$D$2:$D$261,Tabelle2!$A$5,'Multiple Choice'!$B$2:$B$261,6),"")</f>
        <v>9</v>
      </c>
      <c r="E27" s="11">
        <f>IF(A27&lt;&gt;"",COUNTIFS('Offene Fragen'!$B$2:$B$134,6,'Offene Fragen'!$D$2:$D$134,Tabelle2!$A$3),"")</f>
        <v>5</v>
      </c>
      <c r="F27" s="11">
        <f>IF(A27&lt;&gt;"",COUNTIFS('Offene Fragen'!$B$2:$B$134,6,'Offene Fragen'!$D$2:$D$134,Tabelle2!$A$4),"")</f>
        <v>5</v>
      </c>
      <c r="G27" s="11">
        <f>IF(A27&lt;&gt;"",COUNTIFS('Offene Fragen'!$B$2:$B$134,6,'Offene Fragen'!$D$2:$D$134,Tabelle2!$A$5),"")</f>
        <v>10</v>
      </c>
    </row>
    <row r="28" spans="1:7" x14ac:dyDescent="0.3">
      <c r="A28" s="1" t="str">
        <f>IF($B$4&gt;6,"Lektion 7","")</f>
        <v/>
      </c>
      <c r="B28" s="10" t="str">
        <f>IF(A28&lt;&gt;"",COUNTIFS('Multiple Choice'!$D$2:$D$261,Tabelle2!$A$3,'Multiple Choice'!$B$2:$B$261,7),"")</f>
        <v/>
      </c>
      <c r="C28" s="11" t="str">
        <f>IF(A28&lt;&gt;"",COUNTIFS('Multiple Choice'!$D$2:$D$261,Tabelle2!$A$4,'Multiple Choice'!$B$2:$B$261,7),"")</f>
        <v/>
      </c>
      <c r="D28" s="11" t="str">
        <f>IF(A28&lt;&gt;"",COUNTIFS('Multiple Choice'!$D$2:$D$261,Tabelle2!$A$5,'Multiple Choice'!$B$2:$B$261,7),"")</f>
        <v/>
      </c>
      <c r="E28" s="11" t="str">
        <f>IF(A28&lt;&gt;"",COUNTIFS('Offene Fragen'!$B$2:$B$134,7,'Offene Fragen'!$D$2:$D$134,Tabelle2!$A$3),"")</f>
        <v/>
      </c>
      <c r="F28" s="11" t="str">
        <f>IF(A28&lt;&gt;"",COUNTIFS('Offene Fragen'!$B$2:$B$134,7,'Offene Fragen'!$D$2:$D$134,Tabelle2!$A$4),"")</f>
        <v/>
      </c>
      <c r="G28" s="11" t="str">
        <f>IF(A28&lt;&gt;"",COUNTIFS('Offene Fragen'!$B$2:$B$134,7,'Offene Fragen'!$D$2:$D$134,Tabelle2!$A$5),"")</f>
        <v/>
      </c>
    </row>
    <row r="29" spans="1:7" x14ac:dyDescent="0.3">
      <c r="A29" s="1" t="str">
        <f>IF($B$4&gt;7,"Lektion 8","")</f>
        <v/>
      </c>
      <c r="B29" s="10" t="str">
        <f>IF(A29&lt;&gt;"",COUNTIFS('Multiple Choice'!$D$2:$D$261,Tabelle2!$A$3,'Multiple Choice'!$B$2:$B$261,8),"")</f>
        <v/>
      </c>
      <c r="C29" s="11" t="str">
        <f>IF(A29&lt;&gt;"",COUNTIFS('Multiple Choice'!$D$2:$D$261,Tabelle2!$A$4,'Multiple Choice'!$B$2:$B$261,8),"")</f>
        <v/>
      </c>
      <c r="D29" s="11" t="str">
        <f>IF(A29&lt;&gt;"",COUNTIFS('Multiple Choice'!$D$2:$D$261,Tabelle2!$A$5,'Multiple Choice'!$B$2:$B$261,8),"")</f>
        <v/>
      </c>
      <c r="E29" s="11" t="str">
        <f>IF(A29&lt;&gt;"",COUNTIFS('Offene Fragen'!$B$2:$B$134,8,'Offene Fragen'!$D$2:$D$134,Tabelle2!$A$3),"")</f>
        <v/>
      </c>
      <c r="F29" s="11" t="str">
        <f>IF(A29&lt;&gt;"",COUNTIFS('Offene Fragen'!$B$2:$B$134,8,'Offene Fragen'!$D$2:$D$134,Tabelle2!$A$4),"")</f>
        <v/>
      </c>
      <c r="G29" s="11" t="str">
        <f>IF(A29&lt;&gt;"",COUNTIFS('Offene Fragen'!$B$2:$B$134,8,'Offene Fragen'!$D$2:$D$134,Tabelle2!$A$5),"")</f>
        <v/>
      </c>
    </row>
    <row r="30" spans="1:7" x14ac:dyDescent="0.3">
      <c r="A30" s="1" t="str">
        <f>IF($B$4&gt;8,"Lektion 9","")</f>
        <v/>
      </c>
      <c r="B30" s="10" t="str">
        <f>IF(A30&lt;&gt;"",COUNTIFS('Multiple Choice'!$D$2:$D$261,Tabelle2!$A$3,'Multiple Choice'!$B$2:$B$261,9),"")</f>
        <v/>
      </c>
      <c r="C30" s="11" t="str">
        <f>IF(A30&lt;&gt;"",COUNTIFS('Multiple Choice'!$D$2:$D$261,Tabelle2!$A$4,'Multiple Choice'!$B$2:$B$261,9),"")</f>
        <v/>
      </c>
      <c r="D30" s="11" t="str">
        <f>IF(A30&lt;&gt;"",COUNTIFS('Multiple Choice'!$D$2:$D$261,Tabelle2!$A$5,'Multiple Choice'!$B$2:$B$261,9),"")</f>
        <v/>
      </c>
      <c r="E30" s="11" t="str">
        <f>IF(A30&lt;&gt;"",COUNTIFS('Offene Fragen'!$B$2:$B$134,9,'Offene Fragen'!$D$2:$D$134,Tabelle2!$A$3),"")</f>
        <v/>
      </c>
      <c r="F30" s="11" t="str">
        <f>IF(A30&lt;&gt;"",COUNTIFS('Offene Fragen'!$B$2:$B$134,9,'Offene Fragen'!$D$2:$D$134,Tabelle2!$A$4),"")</f>
        <v/>
      </c>
      <c r="G30" s="11" t="str">
        <f>IF(A30&lt;&gt;"",COUNTIFS('Offene Fragen'!$B$2:$B$134,9,'Offene Fragen'!$D$2:$D$134,Tabelle2!$A$5),"")</f>
        <v/>
      </c>
    </row>
    <row r="31" spans="1:7" x14ac:dyDescent="0.3">
      <c r="A31" s="1" t="str">
        <f>IF($B$4&gt;9,"Lektion 10","")</f>
        <v/>
      </c>
      <c r="B31" s="10" t="str">
        <f>IF(A31&lt;&gt;"",COUNTIFS('Multiple Choice'!$D$2:$D$261,Tabelle2!$A$3,'Multiple Choice'!$B$2:$B$261,10),"")</f>
        <v/>
      </c>
      <c r="C31" s="11" t="str">
        <f>IF(A31&lt;&gt;"",COUNTIFS('Multiple Choice'!$D$2:$D$261,Tabelle2!$A$4,'Multiple Choice'!$B$2:$B$261,10),"")</f>
        <v/>
      </c>
      <c r="D31" s="11" t="str">
        <f>IF(A31&lt;&gt;"",COUNTIFS('Multiple Choice'!$D$2:$D$261,Tabelle2!$A$5,'Multiple Choice'!$B$2:$B$261,10),"")</f>
        <v/>
      </c>
      <c r="E31" s="11" t="str">
        <f>IF(A31&lt;&gt;"",COUNTIFS('Offene Fragen'!$B$2:$B$134,10,'Offene Fragen'!$D$2:$D$134,Tabelle2!$A$3),"")</f>
        <v/>
      </c>
      <c r="F31" s="11" t="str">
        <f>IF(A31&lt;&gt;"",COUNTIFS('Offene Fragen'!$B$2:$B$134,10,'Offene Fragen'!$D$2:$D$134,Tabelle2!$A$4),"")</f>
        <v/>
      </c>
      <c r="G31" s="11" t="str">
        <f>IF(A31&lt;&gt;"",COUNTIFS('Offene Fragen'!$B$2:$B$134,10,'Offene Fragen'!$D$2:$D$134,Tabelle2!$A$5),"")</f>
        <v/>
      </c>
    </row>
    <row r="32" spans="1:7" x14ac:dyDescent="0.3">
      <c r="A32" s="1" t="str">
        <f>IF($B$4&gt;10,"Lektion 11","")</f>
        <v/>
      </c>
      <c r="B32" s="10" t="str">
        <f>IF(A32&lt;&gt;"",COUNTIFS('Multiple Choice'!$D$2:$D$261,Tabelle2!$A$3,'Multiple Choice'!$B$2:$B$261,11),"")</f>
        <v/>
      </c>
      <c r="C32" s="11" t="str">
        <f>IF(A32&lt;&gt;"",COUNTIFS('Multiple Choice'!$D$2:$D$261,Tabelle2!$A$4,'Multiple Choice'!$B$2:$B$261,11),"")</f>
        <v/>
      </c>
      <c r="D32" s="11" t="str">
        <f>IF(A32&lt;&gt;"",COUNTIFS('Multiple Choice'!$D$2:$D$261,Tabelle2!$A$5,'Multiple Choice'!$B$2:$B$261,11),"")</f>
        <v/>
      </c>
      <c r="E32" s="11" t="str">
        <f>IF(A32&lt;&gt;"",COUNTIFS('Offene Fragen'!$B$2:$B$134,11,'Offene Fragen'!$D$2:$D$134,Tabelle2!$A$3),"")</f>
        <v/>
      </c>
      <c r="F32" s="11" t="str">
        <f>IF(A32&lt;&gt;"",COUNTIFS('Offene Fragen'!$B$2:$B$134,11,'Offene Fragen'!$D$2:$D$134,Tabelle2!$A$4),"")</f>
        <v/>
      </c>
      <c r="G32" s="11" t="str">
        <f>IF(A32&lt;&gt;"",COUNTIFS('Offene Fragen'!$B$2:$B$134,11,'Offene Fragen'!$D$2:$D$134,Tabelle2!$A$5),"")</f>
        <v/>
      </c>
    </row>
    <row r="33" spans="1:8" ht="14.55" x14ac:dyDescent="0.3">
      <c r="A33" s="3" t="str">
        <f>IF($B$4&gt;11,"Lektion 12","")</f>
        <v/>
      </c>
      <c r="B33" s="10" t="str">
        <f>IF(A33&lt;&gt;"",COUNTIFS('Multiple Choice'!$D$2:$D$261,Tabelle2!$A$3,'Multiple Choice'!$B$2:$B$261,12),"")</f>
        <v/>
      </c>
      <c r="C33" s="11" t="str">
        <f>IF(A33&lt;&gt;"",COUNTIFS('Multiple Choice'!$D$2:$D$261,Tabelle2!$A$4,'Multiple Choice'!$B$2:$B$261,12),"")</f>
        <v/>
      </c>
      <c r="D33" s="11" t="str">
        <f>IF(A33&lt;&gt;"",COUNTIFS('Multiple Choice'!$D$2:$D$261,Tabelle2!$A$5,'Multiple Choice'!$B$2:$B$261,12),"")</f>
        <v/>
      </c>
      <c r="E33" s="11" t="str">
        <f>IF(A33&lt;&gt;"",COUNTIFS('Offene Fragen'!$B$2:$B$134,12,'Offene Fragen'!$D$2:$D$134,Tabelle2!$A$3),"")</f>
        <v/>
      </c>
      <c r="F33" s="11" t="str">
        <f>IF(A33&lt;&gt;"",COUNTIFS('Offene Fragen'!$B$2:$B$134,12,'Offene Fragen'!$D$2:$D$134,Tabelle2!$A$4),"")</f>
        <v/>
      </c>
      <c r="G33" s="11" t="str">
        <f>IF(A33&lt;&gt;"",COUNTIFS('Offene Fragen'!$B$2:$B$134,12,'Offene Fragen'!$D$2:$D$134,Tabelle2!$A$5),"")</f>
        <v/>
      </c>
      <c r="H33" s="2" t="s">
        <v>32</v>
      </c>
    </row>
    <row r="34" spans="1:8" x14ac:dyDescent="0.3">
      <c r="A34" s="1" t="s">
        <v>33</v>
      </c>
      <c r="B34" s="12">
        <f>SUM(B22:B33)</f>
        <v>84</v>
      </c>
      <c r="C34" s="12">
        <f t="shared" ref="C34:G34" si="0">SUM(C22:C33)</f>
        <v>54</v>
      </c>
      <c r="D34" s="12">
        <f t="shared" si="0"/>
        <v>54</v>
      </c>
      <c r="E34" s="12">
        <f t="shared" si="0"/>
        <v>31</v>
      </c>
      <c r="F34" s="12">
        <f t="shared" si="0"/>
        <v>32</v>
      </c>
      <c r="G34" s="12">
        <f t="shared" si="0"/>
        <v>57</v>
      </c>
      <c r="H34" s="4">
        <f>SUM(B34:G34)</f>
        <v>312</v>
      </c>
    </row>
    <row r="37" spans="1:8" ht="14.55" x14ac:dyDescent="0.3">
      <c r="A37" s="14" t="s">
        <v>34</v>
      </c>
      <c r="B37" s="8" t="s">
        <v>23</v>
      </c>
      <c r="C37" s="9" t="s">
        <v>24</v>
      </c>
      <c r="D37" s="9" t="s">
        <v>25</v>
      </c>
      <c r="E37" s="9" t="s">
        <v>26</v>
      </c>
      <c r="F37" s="9" t="s">
        <v>27</v>
      </c>
      <c r="G37" s="9" t="s">
        <v>28</v>
      </c>
    </row>
    <row r="38" spans="1:8" ht="14.55" x14ac:dyDescent="0.3">
      <c r="A38" s="1" t="s">
        <v>29</v>
      </c>
      <c r="B38" s="45">
        <f>IF($A38&lt;&gt;"",$B$10-B22,"")</f>
        <v>0</v>
      </c>
      <c r="C38" s="46">
        <f>IF($A38&lt;&gt;"",$B$11-C22,"")</f>
        <v>0</v>
      </c>
      <c r="D38" s="46">
        <f>IF($A38&lt;&gt;"",$B$12-D22,"")</f>
        <v>0</v>
      </c>
      <c r="E38" s="46">
        <f>IF($A38&lt;&gt;"",$B$15-E22,"")</f>
        <v>0</v>
      </c>
      <c r="F38" s="46">
        <f>IF($A38&lt;&gt;"",$B$16-F22,"")</f>
        <v>0</v>
      </c>
      <c r="G38" s="46">
        <f>IF($A38&lt;&gt;"",$B$17-G22,"")</f>
        <v>0</v>
      </c>
    </row>
    <row r="39" spans="1:8" ht="14.55" x14ac:dyDescent="0.3">
      <c r="A39" s="1" t="s">
        <v>30</v>
      </c>
      <c r="B39" s="45">
        <f t="shared" ref="B39:B49" si="1">IF(A39&lt;&gt;"",$B$10-B23,"")</f>
        <v>0</v>
      </c>
      <c r="C39" s="46">
        <f>IF($A39&lt;&gt;"",$B$11-C23,"")</f>
        <v>0</v>
      </c>
      <c r="D39" s="46">
        <f>IF($A39&lt;&gt;"",$B$12-D23,"")</f>
        <v>0</v>
      </c>
      <c r="E39" s="46">
        <f>IF($A39&lt;&gt;"",$B$15-E23,"")</f>
        <v>0</v>
      </c>
      <c r="F39" s="46">
        <f>IF($A39&lt;&gt;"",$B$16-F23,"")</f>
        <v>0</v>
      </c>
      <c r="G39" s="46">
        <f>IF($A39&lt;&gt;"",$B$17-G23,"")</f>
        <v>0</v>
      </c>
    </row>
    <row r="40" spans="1:8" ht="14.55" x14ac:dyDescent="0.3">
      <c r="A40" s="1" t="s">
        <v>31</v>
      </c>
      <c r="B40" s="45">
        <f t="shared" si="1"/>
        <v>0</v>
      </c>
      <c r="C40" s="46">
        <f t="shared" ref="C40:C49" si="2">IF($A40&lt;&gt;"",$B$11-C24,"")</f>
        <v>0</v>
      </c>
      <c r="D40" s="46">
        <f t="shared" ref="D40:D49" si="3">IF($A40&lt;&gt;"",$B$12-D24,"")</f>
        <v>0</v>
      </c>
      <c r="E40" s="46">
        <f t="shared" ref="E40:E49" si="4">IF($A40&lt;&gt;"",$B$15-E24,"")</f>
        <v>0</v>
      </c>
      <c r="F40" s="46">
        <f t="shared" ref="F40:F49" si="5">IF($A40&lt;&gt;"",$B$16-F24,"")</f>
        <v>0</v>
      </c>
      <c r="G40" s="46">
        <f t="shared" ref="G40:G48" si="6">IF($A40&lt;&gt;"",$B$17-G24,"")</f>
        <v>0</v>
      </c>
    </row>
    <row r="41" spans="1:8" x14ac:dyDescent="0.3">
      <c r="A41" s="1" t="str">
        <f>IF($B$4&gt;3,"Lektion 4","")</f>
        <v>Lektion 4</v>
      </c>
      <c r="B41" s="10">
        <f t="shared" si="1"/>
        <v>0</v>
      </c>
      <c r="C41" s="11">
        <f t="shared" si="2"/>
        <v>0</v>
      </c>
      <c r="D41" s="11">
        <f t="shared" si="3"/>
        <v>0</v>
      </c>
      <c r="E41" s="11">
        <f t="shared" si="4"/>
        <v>-1</v>
      </c>
      <c r="F41" s="11">
        <f t="shared" si="5"/>
        <v>-2</v>
      </c>
      <c r="G41" s="11">
        <f t="shared" si="6"/>
        <v>3</v>
      </c>
    </row>
    <row r="42" spans="1:8" x14ac:dyDescent="0.3">
      <c r="A42" s="1" t="str">
        <f>IF($B$4&gt;4,"Lektion 5","")</f>
        <v>Lektion 5</v>
      </c>
      <c r="B42" s="10">
        <f t="shared" si="1"/>
        <v>0</v>
      </c>
      <c r="C42" s="11">
        <f t="shared" si="2"/>
        <v>0</v>
      </c>
      <c r="D42" s="11">
        <f t="shared" si="3"/>
        <v>0</v>
      </c>
      <c r="E42" s="11">
        <f t="shared" si="4"/>
        <v>0</v>
      </c>
      <c r="F42" s="11">
        <f t="shared" si="5"/>
        <v>0</v>
      </c>
      <c r="G42" s="11">
        <f t="shared" si="6"/>
        <v>0</v>
      </c>
    </row>
    <row r="43" spans="1:8" x14ac:dyDescent="0.3">
      <c r="A43" s="1" t="str">
        <f>IF($B$4&gt;5,"Lektion 6","")</f>
        <v>Lektion 6</v>
      </c>
      <c r="B43" s="10">
        <f t="shared" si="1"/>
        <v>0</v>
      </c>
      <c r="C43" s="11">
        <f t="shared" si="2"/>
        <v>0</v>
      </c>
      <c r="D43" s="11">
        <f t="shared" si="3"/>
        <v>0</v>
      </c>
      <c r="E43" s="11">
        <f t="shared" si="4"/>
        <v>0</v>
      </c>
      <c r="F43" s="11">
        <f t="shared" si="5"/>
        <v>0</v>
      </c>
      <c r="G43" s="11">
        <f t="shared" si="6"/>
        <v>0</v>
      </c>
    </row>
    <row r="44" spans="1:8" x14ac:dyDescent="0.3">
      <c r="A44" s="1" t="str">
        <f>IF($B$4&gt;6,"Lektion 7","")</f>
        <v/>
      </c>
      <c r="B44" s="10" t="str">
        <f t="shared" si="1"/>
        <v/>
      </c>
      <c r="C44" s="11" t="str">
        <f t="shared" si="2"/>
        <v/>
      </c>
      <c r="D44" s="11" t="str">
        <f t="shared" si="3"/>
        <v/>
      </c>
      <c r="E44" s="11" t="str">
        <f t="shared" si="4"/>
        <v/>
      </c>
      <c r="F44" s="11" t="str">
        <f t="shared" si="5"/>
        <v/>
      </c>
      <c r="G44" s="11" t="str">
        <f t="shared" si="6"/>
        <v/>
      </c>
    </row>
    <row r="45" spans="1:8" x14ac:dyDescent="0.3">
      <c r="A45" s="1" t="str">
        <f>IF($B$4&gt;7,"Lektion 8","")</f>
        <v/>
      </c>
      <c r="B45" s="10" t="str">
        <f t="shared" si="1"/>
        <v/>
      </c>
      <c r="C45" s="11" t="str">
        <f t="shared" si="2"/>
        <v/>
      </c>
      <c r="D45" s="11" t="str">
        <f t="shared" si="3"/>
        <v/>
      </c>
      <c r="E45" s="11" t="str">
        <f t="shared" si="4"/>
        <v/>
      </c>
      <c r="F45" s="11" t="str">
        <f t="shared" si="5"/>
        <v/>
      </c>
      <c r="G45" s="11" t="str">
        <f t="shared" si="6"/>
        <v/>
      </c>
    </row>
    <row r="46" spans="1:8" x14ac:dyDescent="0.3">
      <c r="A46" s="1" t="str">
        <f>IF($B$4&gt;8,"Lektion 9","")</f>
        <v/>
      </c>
      <c r="B46" s="10" t="str">
        <f t="shared" si="1"/>
        <v/>
      </c>
      <c r="C46" s="11" t="str">
        <f t="shared" si="2"/>
        <v/>
      </c>
      <c r="D46" s="11" t="str">
        <f t="shared" si="3"/>
        <v/>
      </c>
      <c r="E46" s="11" t="str">
        <f t="shared" si="4"/>
        <v/>
      </c>
      <c r="F46" s="11" t="str">
        <f t="shared" si="5"/>
        <v/>
      </c>
      <c r="G46" s="11" t="str">
        <f t="shared" si="6"/>
        <v/>
      </c>
    </row>
    <row r="47" spans="1:8" x14ac:dyDescent="0.3">
      <c r="A47" s="1" t="str">
        <f>IF($B$4&gt;9,"Lektion 10","")</f>
        <v/>
      </c>
      <c r="B47" s="10" t="str">
        <f t="shared" si="1"/>
        <v/>
      </c>
      <c r="C47" s="11" t="str">
        <f t="shared" si="2"/>
        <v/>
      </c>
      <c r="D47" s="11" t="str">
        <f t="shared" si="3"/>
        <v/>
      </c>
      <c r="E47" s="11" t="str">
        <f t="shared" si="4"/>
        <v/>
      </c>
      <c r="F47" s="11" t="str">
        <f t="shared" si="5"/>
        <v/>
      </c>
      <c r="G47" s="11" t="str">
        <f t="shared" si="6"/>
        <v/>
      </c>
    </row>
    <row r="48" spans="1:8" x14ac:dyDescent="0.3">
      <c r="A48" s="1" t="str">
        <f>IF($B$4&gt;10,"Lektion 11","")</f>
        <v/>
      </c>
      <c r="B48" s="10" t="str">
        <f t="shared" si="1"/>
        <v/>
      </c>
      <c r="C48" s="11" t="str">
        <f t="shared" si="2"/>
        <v/>
      </c>
      <c r="D48" s="11" t="str">
        <f t="shared" si="3"/>
        <v/>
      </c>
      <c r="E48" s="11" t="str">
        <f t="shared" si="4"/>
        <v/>
      </c>
      <c r="F48" s="11" t="str">
        <f t="shared" si="5"/>
        <v/>
      </c>
      <c r="G48" s="11" t="str">
        <f t="shared" si="6"/>
        <v/>
      </c>
    </row>
    <row r="49" spans="1:8" x14ac:dyDescent="0.3">
      <c r="A49" s="3" t="str">
        <f>IF($B$4&gt;11,"Lektion 12","")</f>
        <v/>
      </c>
      <c r="B49" s="10" t="str">
        <f t="shared" si="1"/>
        <v/>
      </c>
      <c r="C49" s="11" t="str">
        <f t="shared" si="2"/>
        <v/>
      </c>
      <c r="D49" s="11" t="str">
        <f t="shared" si="3"/>
        <v/>
      </c>
      <c r="E49" s="11" t="str">
        <f t="shared" si="4"/>
        <v/>
      </c>
      <c r="F49" s="11" t="str">
        <f t="shared" si="5"/>
        <v/>
      </c>
      <c r="G49" s="11" t="str">
        <f>IF($A49&lt;&gt;"",$B$17-G33,"")</f>
        <v/>
      </c>
      <c r="H49" s="2" t="s">
        <v>32</v>
      </c>
    </row>
    <row r="50" spans="1:8" x14ac:dyDescent="0.3">
      <c r="A50" s="1" t="s">
        <v>33</v>
      </c>
      <c r="B50" s="12">
        <f>SUM(B38:B49)</f>
        <v>0</v>
      </c>
      <c r="C50" s="13">
        <f t="shared" ref="C50:G50" si="7">SUM(C38:C49)</f>
        <v>0</v>
      </c>
      <c r="D50" s="13">
        <f t="shared" si="7"/>
        <v>0</v>
      </c>
      <c r="E50" s="13">
        <f t="shared" si="7"/>
        <v>-1</v>
      </c>
      <c r="F50" s="13">
        <f t="shared" si="7"/>
        <v>-2</v>
      </c>
      <c r="G50" s="13">
        <f t="shared" si="7"/>
        <v>3</v>
      </c>
      <c r="H50" s="4">
        <f>SUM(B50:G50)</f>
        <v>0</v>
      </c>
    </row>
  </sheetData>
  <sheetProtection formatCells="0"/>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B371"/>
  <sheetViews>
    <sheetView showGridLines="0" zoomScale="85" zoomScaleNormal="85" workbookViewId="0">
      <pane ySplit="1" topLeftCell="A2" activePane="bottomLeft" state="frozen"/>
      <selection pane="bottomLeft" activeCell="K7" sqref="K7"/>
    </sheetView>
  </sheetViews>
  <sheetFormatPr baseColWidth="10" defaultColWidth="10.77734375" defaultRowHeight="13.8" x14ac:dyDescent="0.3"/>
  <cols>
    <col min="1" max="1" width="5.77734375" style="1" customWidth="1"/>
    <col min="2" max="2" width="6.77734375" style="23" bestFit="1" customWidth="1"/>
    <col min="3" max="3" width="10.77734375" style="33"/>
    <col min="4" max="4" width="17.77734375" style="23" bestFit="1" customWidth="1"/>
    <col min="5" max="5" width="17.77734375" style="100" customWidth="1"/>
    <col min="6" max="6" width="62" style="21" customWidth="1"/>
    <col min="7" max="10" width="20.77734375" style="21" customWidth="1"/>
    <col min="11" max="11" width="10.77734375" style="21"/>
    <col min="12" max="12" width="43.21875" style="21" customWidth="1"/>
    <col min="13" max="16384" width="10.77734375" style="1"/>
  </cols>
  <sheetData>
    <row r="1" spans="1:236" s="36" customFormat="1" ht="82.8" x14ac:dyDescent="0.3">
      <c r="B1" s="39" t="s">
        <v>35</v>
      </c>
      <c r="C1" s="40" t="s">
        <v>36</v>
      </c>
      <c r="D1" s="39" t="s">
        <v>37</v>
      </c>
      <c r="E1" s="39" t="s">
        <v>38</v>
      </c>
      <c r="F1" s="43" t="s">
        <v>39</v>
      </c>
      <c r="G1" s="42" t="s">
        <v>40</v>
      </c>
      <c r="H1" s="43" t="s">
        <v>41</v>
      </c>
      <c r="I1" s="43" t="s">
        <v>41</v>
      </c>
      <c r="J1" s="43" t="s">
        <v>41</v>
      </c>
      <c r="K1" s="41" t="s">
        <v>42</v>
      </c>
      <c r="L1" s="41" t="s">
        <v>43</v>
      </c>
    </row>
    <row r="2" spans="1:236" s="38" customFormat="1" ht="55.2" x14ac:dyDescent="0.3">
      <c r="A2" s="1"/>
      <c r="B2" s="37">
        <v>1</v>
      </c>
      <c r="C2" s="32" t="s">
        <v>44</v>
      </c>
      <c r="D2" s="24" t="s">
        <v>45</v>
      </c>
      <c r="E2" s="100" t="s">
        <v>46</v>
      </c>
      <c r="F2" s="21" t="s">
        <v>47</v>
      </c>
      <c r="G2" s="21" t="s">
        <v>48</v>
      </c>
      <c r="H2" s="22" t="s">
        <v>49</v>
      </c>
      <c r="I2" s="22" t="s">
        <v>50</v>
      </c>
      <c r="J2" s="22" t="s">
        <v>51</v>
      </c>
      <c r="K2" s="22"/>
      <c r="L2" s="2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row>
    <row r="3" spans="1:236" ht="69" x14ac:dyDescent="0.3">
      <c r="B3" s="101">
        <v>1</v>
      </c>
      <c r="C3" s="102" t="s">
        <v>44</v>
      </c>
      <c r="D3" s="103" t="s">
        <v>45</v>
      </c>
      <c r="E3" s="104" t="s">
        <v>52</v>
      </c>
      <c r="F3" s="105" t="s">
        <v>1203</v>
      </c>
      <c r="G3" s="106" t="s">
        <v>53</v>
      </c>
      <c r="H3" s="107" t="s">
        <v>54</v>
      </c>
      <c r="I3" s="107" t="s">
        <v>55</v>
      </c>
      <c r="J3" s="107" t="s">
        <v>56</v>
      </c>
      <c r="K3" s="22"/>
    </row>
    <row r="4" spans="1:236" ht="55.2" x14ac:dyDescent="0.3">
      <c r="B4" s="24">
        <v>1</v>
      </c>
      <c r="C4" s="32" t="s">
        <v>44</v>
      </c>
      <c r="D4" s="24" t="s">
        <v>45</v>
      </c>
      <c r="E4" s="100" t="s">
        <v>57</v>
      </c>
      <c r="F4" s="63" t="s">
        <v>58</v>
      </c>
      <c r="G4" s="88" t="s">
        <v>59</v>
      </c>
      <c r="H4" s="22" t="s">
        <v>60</v>
      </c>
      <c r="I4" s="22" t="s">
        <v>61</v>
      </c>
      <c r="J4" s="22" t="s">
        <v>62</v>
      </c>
      <c r="K4" s="22"/>
      <c r="L4" s="21" t="s">
        <v>63</v>
      </c>
    </row>
    <row r="5" spans="1:236" ht="27.6" x14ac:dyDescent="0.3">
      <c r="B5" s="24">
        <v>1</v>
      </c>
      <c r="C5" s="32" t="s">
        <v>44</v>
      </c>
      <c r="D5" s="24" t="s">
        <v>45</v>
      </c>
      <c r="E5" s="100" t="s">
        <v>64</v>
      </c>
      <c r="F5" s="22" t="s">
        <v>65</v>
      </c>
      <c r="G5" s="22" t="s">
        <v>66</v>
      </c>
      <c r="H5" s="22" t="s">
        <v>67</v>
      </c>
      <c r="I5" s="22" t="s">
        <v>68</v>
      </c>
      <c r="J5" s="22" t="s">
        <v>69</v>
      </c>
      <c r="K5" s="22"/>
    </row>
    <row r="6" spans="1:236" ht="55.2" x14ac:dyDescent="0.3">
      <c r="B6" s="24">
        <v>1</v>
      </c>
      <c r="C6" s="32" t="s">
        <v>44</v>
      </c>
      <c r="D6" s="24" t="s">
        <v>45</v>
      </c>
      <c r="E6" s="100" t="s">
        <v>70</v>
      </c>
      <c r="F6" s="22" t="s">
        <v>1204</v>
      </c>
      <c r="G6" s="22" t="s">
        <v>72</v>
      </c>
      <c r="H6" s="22" t="s">
        <v>73</v>
      </c>
      <c r="I6" s="22" t="s">
        <v>74</v>
      </c>
      <c r="J6" s="22" t="s">
        <v>75</v>
      </c>
      <c r="K6" s="22"/>
      <c r="L6" s="18"/>
      <c r="N6" s="66"/>
    </row>
    <row r="7" spans="1:236" x14ac:dyDescent="0.3">
      <c r="B7" s="24">
        <v>1</v>
      </c>
      <c r="C7" s="32" t="s">
        <v>44</v>
      </c>
      <c r="D7" s="24" t="s">
        <v>45</v>
      </c>
      <c r="E7" s="100" t="s">
        <v>76</v>
      </c>
      <c r="F7" s="22" t="s">
        <v>77</v>
      </c>
      <c r="G7" s="22" t="s">
        <v>78</v>
      </c>
      <c r="H7" s="22" t="s">
        <v>79</v>
      </c>
      <c r="I7" s="22" t="s">
        <v>80</v>
      </c>
      <c r="J7" s="58" t="s">
        <v>81</v>
      </c>
      <c r="K7" s="22"/>
    </row>
    <row r="8" spans="1:236" ht="41.4" x14ac:dyDescent="0.3">
      <c r="B8" s="24">
        <v>1</v>
      </c>
      <c r="C8" s="32" t="s">
        <v>44</v>
      </c>
      <c r="D8" s="24" t="s">
        <v>82</v>
      </c>
      <c r="E8" s="100" t="s">
        <v>83</v>
      </c>
      <c r="F8" s="63" t="s">
        <v>1205</v>
      </c>
      <c r="G8" s="88" t="s">
        <v>84</v>
      </c>
      <c r="H8" s="22" t="s">
        <v>85</v>
      </c>
      <c r="I8" s="22" t="s">
        <v>86</v>
      </c>
      <c r="J8" s="22" t="s">
        <v>87</v>
      </c>
      <c r="K8" s="22"/>
      <c r="L8"/>
    </row>
    <row r="9" spans="1:236" ht="55.2" x14ac:dyDescent="0.3">
      <c r="B9" s="24">
        <v>1</v>
      </c>
      <c r="C9" s="32" t="s">
        <v>44</v>
      </c>
      <c r="D9" s="24" t="s">
        <v>82</v>
      </c>
      <c r="E9" s="100" t="s">
        <v>88</v>
      </c>
      <c r="F9" s="22" t="s">
        <v>1204</v>
      </c>
      <c r="G9" s="22" t="s">
        <v>89</v>
      </c>
      <c r="H9" s="22" t="s">
        <v>90</v>
      </c>
      <c r="I9" s="22" t="s">
        <v>91</v>
      </c>
      <c r="J9" s="22" t="s">
        <v>92</v>
      </c>
      <c r="K9" s="22"/>
    </row>
    <row r="10" spans="1:236" ht="27.6" x14ac:dyDescent="0.3">
      <c r="B10" s="24">
        <v>1</v>
      </c>
      <c r="C10" s="32" t="s">
        <v>44</v>
      </c>
      <c r="D10" s="24" t="s">
        <v>82</v>
      </c>
      <c r="E10" s="100" t="s">
        <v>93</v>
      </c>
      <c r="F10" s="22" t="s">
        <v>94</v>
      </c>
      <c r="G10" s="22" t="s">
        <v>95</v>
      </c>
      <c r="H10" s="22" t="s">
        <v>81</v>
      </c>
      <c r="I10" s="22" t="s">
        <v>84</v>
      </c>
      <c r="J10" s="22" t="s">
        <v>96</v>
      </c>
      <c r="K10" s="22"/>
    </row>
    <row r="11" spans="1:236" ht="14.4" x14ac:dyDescent="0.3">
      <c r="B11" s="24">
        <v>1</v>
      </c>
      <c r="C11" s="32" t="s">
        <v>44</v>
      </c>
      <c r="D11" s="24" t="s">
        <v>82</v>
      </c>
      <c r="E11" s="100" t="s">
        <v>97</v>
      </c>
      <c r="F11" s="22" t="s">
        <v>98</v>
      </c>
      <c r="G11" s="1" t="s">
        <v>99</v>
      </c>
      <c r="H11" s="22" t="s">
        <v>100</v>
      </c>
      <c r="I11" s="22" t="s">
        <v>101</v>
      </c>
      <c r="J11" s="22" t="s">
        <v>1206</v>
      </c>
      <c r="K11" s="22"/>
      <c r="L11"/>
    </row>
    <row r="12" spans="1:236" ht="27.6" x14ac:dyDescent="0.3">
      <c r="B12" s="24">
        <v>1</v>
      </c>
      <c r="C12" s="32" t="s">
        <v>44</v>
      </c>
      <c r="D12" s="24" t="s">
        <v>82</v>
      </c>
      <c r="E12" s="100" t="s">
        <v>102</v>
      </c>
      <c r="F12" s="22" t="s">
        <v>103</v>
      </c>
      <c r="G12" s="22" t="s">
        <v>104</v>
      </c>
      <c r="H12" s="22" t="s">
        <v>105</v>
      </c>
      <c r="I12" s="22" t="s">
        <v>106</v>
      </c>
      <c r="J12" s="22" t="s">
        <v>107</v>
      </c>
      <c r="K12" s="22"/>
    </row>
    <row r="13" spans="1:236" ht="41.4" x14ac:dyDescent="0.3">
      <c r="B13" s="24">
        <v>1</v>
      </c>
      <c r="C13" s="32" t="s">
        <v>44</v>
      </c>
      <c r="D13" s="24" t="s">
        <v>108</v>
      </c>
      <c r="E13" s="100" t="s">
        <v>109</v>
      </c>
      <c r="F13" s="22" t="s">
        <v>110</v>
      </c>
      <c r="G13" s="22" t="s">
        <v>111</v>
      </c>
      <c r="H13" s="22" t="s">
        <v>112</v>
      </c>
      <c r="I13" s="22" t="s">
        <v>113</v>
      </c>
      <c r="J13" s="22" t="s">
        <v>114</v>
      </c>
      <c r="K13" s="22"/>
    </row>
    <row r="14" spans="1:236" ht="41.4" x14ac:dyDescent="0.3">
      <c r="B14" s="24">
        <v>1</v>
      </c>
      <c r="C14" s="32" t="s">
        <v>44</v>
      </c>
      <c r="D14" s="23" t="s">
        <v>108</v>
      </c>
      <c r="E14" s="100" t="s">
        <v>115</v>
      </c>
      <c r="F14" s="21" t="s">
        <v>116</v>
      </c>
      <c r="G14" s="21" t="s">
        <v>117</v>
      </c>
      <c r="H14" s="21" t="s">
        <v>118</v>
      </c>
      <c r="I14" s="21" t="s">
        <v>119</v>
      </c>
      <c r="J14" s="21" t="s">
        <v>120</v>
      </c>
    </row>
    <row r="15" spans="1:236" ht="27.6" x14ac:dyDescent="0.3">
      <c r="B15" s="24">
        <v>1</v>
      </c>
      <c r="C15" s="32" t="s">
        <v>44</v>
      </c>
      <c r="D15" s="24" t="s">
        <v>108</v>
      </c>
      <c r="E15" s="100" t="s">
        <v>121</v>
      </c>
      <c r="F15" s="22" t="s">
        <v>122</v>
      </c>
      <c r="G15" s="22" t="s">
        <v>123</v>
      </c>
      <c r="H15" s="22" t="s">
        <v>124</v>
      </c>
      <c r="I15" s="22" t="s">
        <v>125</v>
      </c>
      <c r="J15" s="22" t="s">
        <v>126</v>
      </c>
      <c r="K15" s="22"/>
    </row>
    <row r="16" spans="1:236" ht="41.4" x14ac:dyDescent="0.3">
      <c r="B16" s="24">
        <v>1</v>
      </c>
      <c r="C16" s="33" t="s">
        <v>44</v>
      </c>
      <c r="D16" s="23" t="s">
        <v>108</v>
      </c>
      <c r="E16" s="100" t="s">
        <v>127</v>
      </c>
      <c r="F16" s="62" t="s">
        <v>128</v>
      </c>
      <c r="G16" s="21" t="s">
        <v>86</v>
      </c>
      <c r="H16" s="62" t="s">
        <v>85</v>
      </c>
      <c r="I16" s="21" t="s">
        <v>84</v>
      </c>
      <c r="J16" s="21" t="s">
        <v>87</v>
      </c>
    </row>
    <row r="17" spans="2:12" x14ac:dyDescent="0.3">
      <c r="B17" s="24">
        <v>1</v>
      </c>
      <c r="C17" s="32" t="s">
        <v>129</v>
      </c>
      <c r="D17" s="24" t="s">
        <v>45</v>
      </c>
      <c r="E17" s="100" t="s">
        <v>130</v>
      </c>
      <c r="F17" s="22" t="s">
        <v>131</v>
      </c>
      <c r="G17" s="22" t="s">
        <v>132</v>
      </c>
      <c r="H17" s="22" t="s">
        <v>133</v>
      </c>
      <c r="I17" s="22" t="s">
        <v>134</v>
      </c>
      <c r="J17" s="22" t="s">
        <v>135</v>
      </c>
      <c r="K17" s="22"/>
    </row>
    <row r="18" spans="2:12" ht="27.6" x14ac:dyDescent="0.3">
      <c r="B18" s="24">
        <v>1</v>
      </c>
      <c r="C18" s="32" t="s">
        <v>129</v>
      </c>
      <c r="D18" s="24" t="s">
        <v>45</v>
      </c>
      <c r="E18" s="100" t="s">
        <v>136</v>
      </c>
      <c r="F18" s="22" t="s">
        <v>137</v>
      </c>
      <c r="G18" s="22" t="s">
        <v>138</v>
      </c>
      <c r="H18" s="22" t="s">
        <v>139</v>
      </c>
      <c r="I18" s="22" t="s">
        <v>140</v>
      </c>
      <c r="J18" s="22" t="s">
        <v>141</v>
      </c>
      <c r="K18" s="22"/>
    </row>
    <row r="19" spans="2:12" ht="27.6" x14ac:dyDescent="0.3">
      <c r="B19" s="24">
        <v>1</v>
      </c>
      <c r="C19" s="32" t="s">
        <v>129</v>
      </c>
      <c r="D19" s="24" t="s">
        <v>45</v>
      </c>
      <c r="E19" s="100" t="s">
        <v>142</v>
      </c>
      <c r="F19" s="63" t="s">
        <v>143</v>
      </c>
      <c r="G19" s="22" t="s">
        <v>140</v>
      </c>
      <c r="H19" s="22" t="s">
        <v>138</v>
      </c>
      <c r="I19" s="22" t="s">
        <v>139</v>
      </c>
      <c r="J19" s="22" t="s">
        <v>141</v>
      </c>
    </row>
    <row r="20" spans="2:12" ht="32.25" customHeight="1" x14ac:dyDescent="0.3">
      <c r="B20" s="103">
        <v>1</v>
      </c>
      <c r="C20" s="102" t="s">
        <v>129</v>
      </c>
      <c r="D20" s="103" t="s">
        <v>45</v>
      </c>
      <c r="E20" s="104" t="s">
        <v>144</v>
      </c>
      <c r="F20" s="108" t="s">
        <v>145</v>
      </c>
      <c r="G20" s="109" t="s">
        <v>141</v>
      </c>
      <c r="H20" s="109" t="s">
        <v>140</v>
      </c>
      <c r="I20" s="109" t="s">
        <v>138</v>
      </c>
      <c r="J20" s="109" t="s">
        <v>139</v>
      </c>
    </row>
    <row r="21" spans="2:12" ht="27.6" x14ac:dyDescent="0.3">
      <c r="B21" s="24">
        <v>1</v>
      </c>
      <c r="C21" s="32" t="s">
        <v>129</v>
      </c>
      <c r="D21" s="23" t="s">
        <v>45</v>
      </c>
      <c r="E21" s="100" t="s">
        <v>146</v>
      </c>
      <c r="F21" s="21" t="s">
        <v>147</v>
      </c>
      <c r="G21" s="21" t="s">
        <v>148</v>
      </c>
      <c r="H21" s="21" t="s">
        <v>149</v>
      </c>
      <c r="I21" s="21" t="s">
        <v>150</v>
      </c>
      <c r="J21" s="21" t="s">
        <v>151</v>
      </c>
    </row>
    <row r="22" spans="2:12" ht="42.75" customHeight="1" x14ac:dyDescent="0.3">
      <c r="B22" s="103">
        <v>1</v>
      </c>
      <c r="C22" s="102" t="s">
        <v>129</v>
      </c>
      <c r="D22" s="110" t="s">
        <v>45</v>
      </c>
      <c r="E22" s="104" t="s">
        <v>152</v>
      </c>
      <c r="F22" s="108" t="s">
        <v>153</v>
      </c>
      <c r="G22" s="106" t="s">
        <v>154</v>
      </c>
      <c r="H22" s="106" t="s">
        <v>155</v>
      </c>
      <c r="I22" s="106" t="s">
        <v>156</v>
      </c>
      <c r="J22" s="106" t="s">
        <v>157</v>
      </c>
    </row>
    <row r="23" spans="2:12" ht="69" x14ac:dyDescent="0.3">
      <c r="B23" s="37">
        <v>1</v>
      </c>
      <c r="C23" s="32" t="s">
        <v>129</v>
      </c>
      <c r="D23" s="24" t="s">
        <v>82</v>
      </c>
      <c r="E23" s="100" t="s">
        <v>158</v>
      </c>
      <c r="F23" s="22" t="s">
        <v>71</v>
      </c>
      <c r="G23" s="21" t="s">
        <v>159</v>
      </c>
      <c r="H23" s="22" t="s">
        <v>160</v>
      </c>
      <c r="I23" s="22" t="s">
        <v>161</v>
      </c>
      <c r="J23" s="22" t="s">
        <v>162</v>
      </c>
      <c r="K23" s="22"/>
    </row>
    <row r="24" spans="2:12" ht="69" x14ac:dyDescent="0.3">
      <c r="B24" s="37">
        <v>1</v>
      </c>
      <c r="C24" s="32" t="s">
        <v>129</v>
      </c>
      <c r="D24" s="24" t="s">
        <v>82</v>
      </c>
      <c r="E24" s="100" t="s">
        <v>163</v>
      </c>
      <c r="F24" s="22" t="s">
        <v>164</v>
      </c>
      <c r="G24" s="22" t="s">
        <v>165</v>
      </c>
      <c r="H24" s="22" t="s">
        <v>166</v>
      </c>
      <c r="I24" s="22" t="s">
        <v>167</v>
      </c>
      <c r="J24" s="22" t="s">
        <v>168</v>
      </c>
      <c r="K24" s="22"/>
    </row>
    <row r="25" spans="2:12" ht="55.2" x14ac:dyDescent="0.3">
      <c r="B25" s="103">
        <v>1</v>
      </c>
      <c r="C25" s="102" t="s">
        <v>129</v>
      </c>
      <c r="D25" s="103" t="s">
        <v>82</v>
      </c>
      <c r="E25" s="104" t="s">
        <v>169</v>
      </c>
      <c r="F25" s="111" t="s">
        <v>170</v>
      </c>
      <c r="G25" s="112" t="s">
        <v>1207</v>
      </c>
      <c r="H25" s="109" t="s">
        <v>171</v>
      </c>
      <c r="I25" s="109" t="s">
        <v>172</v>
      </c>
      <c r="J25" s="109" t="s">
        <v>173</v>
      </c>
      <c r="K25" s="22"/>
    </row>
    <row r="26" spans="2:12" ht="69" x14ac:dyDescent="0.3">
      <c r="B26" s="24">
        <v>1</v>
      </c>
      <c r="C26" s="32" t="s">
        <v>129</v>
      </c>
      <c r="D26" s="23" t="s">
        <v>82</v>
      </c>
      <c r="E26" s="100" t="s">
        <v>174</v>
      </c>
      <c r="F26" s="21" t="s">
        <v>71</v>
      </c>
      <c r="G26" s="21" t="s">
        <v>175</v>
      </c>
      <c r="H26" s="21" t="s">
        <v>176</v>
      </c>
      <c r="I26" s="21" t="s">
        <v>177</v>
      </c>
      <c r="J26" s="21" t="s">
        <v>178</v>
      </c>
    </row>
    <row r="27" spans="2:12" ht="72" customHeight="1" x14ac:dyDescent="0.3">
      <c r="B27" s="103">
        <v>1</v>
      </c>
      <c r="C27" s="102" t="s">
        <v>129</v>
      </c>
      <c r="D27" s="103" t="s">
        <v>108</v>
      </c>
      <c r="E27" s="104" t="s">
        <v>179</v>
      </c>
      <c r="F27" s="113" t="s">
        <v>180</v>
      </c>
      <c r="G27" s="109" t="s">
        <v>181</v>
      </c>
      <c r="H27" s="109" t="s">
        <v>182</v>
      </c>
      <c r="I27" s="109" t="s">
        <v>183</v>
      </c>
      <c r="J27" s="109" t="s">
        <v>184</v>
      </c>
      <c r="K27" s="22"/>
    </row>
    <row r="28" spans="2:12" ht="14.4" x14ac:dyDescent="0.3">
      <c r="B28" s="24">
        <v>1</v>
      </c>
      <c r="C28" s="33" t="s">
        <v>185</v>
      </c>
      <c r="D28" s="23" t="s">
        <v>45</v>
      </c>
      <c r="E28" s="100" t="s">
        <v>186</v>
      </c>
      <c r="F28" s="63" t="s">
        <v>187</v>
      </c>
      <c r="G28" s="21" t="s">
        <v>188</v>
      </c>
      <c r="H28" s="21" t="s">
        <v>189</v>
      </c>
      <c r="I28" s="73" t="s">
        <v>190</v>
      </c>
      <c r="J28" s="21" t="s">
        <v>191</v>
      </c>
      <c r="L28"/>
    </row>
    <row r="29" spans="2:12" ht="27.6" x14ac:dyDescent="0.3">
      <c r="B29" s="24">
        <v>1</v>
      </c>
      <c r="C29" s="33" t="s">
        <v>185</v>
      </c>
      <c r="D29" s="23" t="s">
        <v>45</v>
      </c>
      <c r="E29" s="100" t="s">
        <v>192</v>
      </c>
      <c r="F29" s="63" t="s">
        <v>193</v>
      </c>
      <c r="G29" s="21" t="s">
        <v>194</v>
      </c>
      <c r="H29" s="21" t="s">
        <v>195</v>
      </c>
      <c r="I29" s="21" t="s">
        <v>196</v>
      </c>
      <c r="J29" s="21" t="s">
        <v>197</v>
      </c>
      <c r="L29"/>
    </row>
    <row r="30" spans="2:12" ht="124.2" x14ac:dyDescent="0.3">
      <c r="B30" s="37">
        <v>1</v>
      </c>
      <c r="C30" s="32" t="s">
        <v>185</v>
      </c>
      <c r="D30" s="24" t="s">
        <v>108</v>
      </c>
      <c r="E30" s="100" t="s">
        <v>198</v>
      </c>
      <c r="F30" s="22" t="s">
        <v>199</v>
      </c>
      <c r="G30" s="22" t="s">
        <v>200</v>
      </c>
      <c r="H30" s="74" t="s">
        <v>201</v>
      </c>
      <c r="I30" s="74" t="s">
        <v>202</v>
      </c>
      <c r="J30" s="21" t="s">
        <v>203</v>
      </c>
      <c r="K30" s="22"/>
      <c r="L30" s="55"/>
    </row>
    <row r="31" spans="2:12" ht="69" x14ac:dyDescent="0.3">
      <c r="B31" s="37">
        <v>1</v>
      </c>
      <c r="C31" s="32" t="s">
        <v>185</v>
      </c>
      <c r="D31" s="24" t="s">
        <v>108</v>
      </c>
      <c r="E31" s="100" t="s">
        <v>204</v>
      </c>
      <c r="F31" s="22" t="s">
        <v>205</v>
      </c>
      <c r="G31" s="22" t="s">
        <v>1208</v>
      </c>
      <c r="H31" s="22" t="s">
        <v>206</v>
      </c>
      <c r="I31" s="22" t="s">
        <v>207</v>
      </c>
      <c r="J31" s="22" t="s">
        <v>208</v>
      </c>
      <c r="K31" s="22"/>
    </row>
    <row r="32" spans="2:12" ht="41.4" x14ac:dyDescent="0.3">
      <c r="B32" s="24">
        <v>1</v>
      </c>
      <c r="C32" s="33" t="s">
        <v>185</v>
      </c>
      <c r="D32" s="23" t="s">
        <v>108</v>
      </c>
      <c r="E32" s="100" t="s">
        <v>209</v>
      </c>
      <c r="F32" s="21" t="s">
        <v>210</v>
      </c>
      <c r="G32" s="21" t="s">
        <v>211</v>
      </c>
      <c r="H32" s="21" t="s">
        <v>212</v>
      </c>
      <c r="I32" s="21" t="s">
        <v>213</v>
      </c>
      <c r="J32" s="21" t="s">
        <v>214</v>
      </c>
    </row>
    <row r="33" spans="2:12" ht="57.6" x14ac:dyDescent="0.3">
      <c r="B33" s="103">
        <v>1</v>
      </c>
      <c r="C33" s="114" t="s">
        <v>185</v>
      </c>
      <c r="D33" s="110" t="s">
        <v>108</v>
      </c>
      <c r="E33" s="104" t="s">
        <v>215</v>
      </c>
      <c r="F33" s="115" t="s">
        <v>1209</v>
      </c>
      <c r="G33" s="106" t="s">
        <v>216</v>
      </c>
      <c r="H33" s="106" t="s">
        <v>183</v>
      </c>
      <c r="I33" s="116" t="s">
        <v>217</v>
      </c>
      <c r="J33" s="106" t="s">
        <v>218</v>
      </c>
    </row>
    <row r="34" spans="2:12" ht="69" x14ac:dyDescent="0.3">
      <c r="B34" s="37">
        <v>2</v>
      </c>
      <c r="C34" s="32" t="s">
        <v>219</v>
      </c>
      <c r="D34" s="24" t="s">
        <v>45</v>
      </c>
      <c r="E34" s="100" t="s">
        <v>220</v>
      </c>
      <c r="F34" s="22" t="s">
        <v>221</v>
      </c>
      <c r="G34" s="22" t="s">
        <v>222</v>
      </c>
      <c r="H34" s="22" t="s">
        <v>1210</v>
      </c>
      <c r="I34" s="22" t="s">
        <v>223</v>
      </c>
      <c r="J34" s="22" t="s">
        <v>224</v>
      </c>
      <c r="K34" s="22"/>
    </row>
    <row r="35" spans="2:12" ht="69" x14ac:dyDescent="0.3">
      <c r="B35" s="101">
        <v>2</v>
      </c>
      <c r="C35" s="102" t="s">
        <v>219</v>
      </c>
      <c r="D35" s="103" t="s">
        <v>45</v>
      </c>
      <c r="E35" s="104" t="s">
        <v>225</v>
      </c>
      <c r="F35" s="113" t="s">
        <v>226</v>
      </c>
      <c r="G35" s="109" t="s">
        <v>227</v>
      </c>
      <c r="H35" s="109" t="s">
        <v>228</v>
      </c>
      <c r="I35" s="109" t="s">
        <v>229</v>
      </c>
      <c r="J35" s="109" t="s">
        <v>230</v>
      </c>
      <c r="K35" s="22"/>
    </row>
    <row r="36" spans="2:12" ht="27.6" x14ac:dyDescent="0.3">
      <c r="B36" s="37">
        <v>2</v>
      </c>
      <c r="C36" s="33" t="s">
        <v>219</v>
      </c>
      <c r="D36" s="23" t="s">
        <v>45</v>
      </c>
      <c r="E36" s="100" t="s">
        <v>231</v>
      </c>
      <c r="F36" s="21" t="s">
        <v>232</v>
      </c>
      <c r="G36" s="21" t="s">
        <v>233</v>
      </c>
      <c r="H36" s="21" t="s">
        <v>234</v>
      </c>
      <c r="I36" s="21" t="s">
        <v>235</v>
      </c>
      <c r="J36" s="21" t="s">
        <v>236</v>
      </c>
    </row>
    <row r="37" spans="2:12" ht="41.4" x14ac:dyDescent="0.3">
      <c r="B37" s="37">
        <v>2</v>
      </c>
      <c r="C37" s="33" t="s">
        <v>219</v>
      </c>
      <c r="D37" s="23" t="s">
        <v>45</v>
      </c>
      <c r="E37" s="99" t="s">
        <v>237</v>
      </c>
      <c r="F37" s="21" t="s">
        <v>238</v>
      </c>
      <c r="G37" s="21" t="s">
        <v>239</v>
      </c>
      <c r="H37" s="21" t="s">
        <v>240</v>
      </c>
      <c r="I37" s="21" t="s">
        <v>241</v>
      </c>
      <c r="J37" s="21" t="s">
        <v>242</v>
      </c>
    </row>
    <row r="38" spans="2:12" ht="27.6" x14ac:dyDescent="0.3">
      <c r="B38" s="37">
        <v>2</v>
      </c>
      <c r="C38" s="33" t="s">
        <v>219</v>
      </c>
      <c r="D38" s="24" t="s">
        <v>45</v>
      </c>
      <c r="E38" s="100" t="s">
        <v>243</v>
      </c>
      <c r="F38" s="21" t="s">
        <v>244</v>
      </c>
      <c r="G38" s="21" t="s">
        <v>245</v>
      </c>
      <c r="H38" s="21" t="s">
        <v>246</v>
      </c>
      <c r="I38" s="21" t="s">
        <v>247</v>
      </c>
      <c r="J38" s="21" t="s">
        <v>248</v>
      </c>
    </row>
    <row r="39" spans="2:12" x14ac:dyDescent="0.3">
      <c r="B39" s="37">
        <v>2</v>
      </c>
      <c r="C39" s="33" t="s">
        <v>219</v>
      </c>
      <c r="D39" s="23" t="s">
        <v>45</v>
      </c>
      <c r="E39" s="100" t="s">
        <v>249</v>
      </c>
      <c r="F39" s="21" t="s">
        <v>250</v>
      </c>
      <c r="G39" s="21" t="s">
        <v>251</v>
      </c>
      <c r="H39" s="21" t="s">
        <v>252</v>
      </c>
      <c r="I39" s="21" t="s">
        <v>253</v>
      </c>
      <c r="J39" s="21" t="s">
        <v>254</v>
      </c>
    </row>
    <row r="40" spans="2:12" ht="27.6" x14ac:dyDescent="0.3">
      <c r="B40" s="37">
        <v>2</v>
      </c>
      <c r="C40" s="32" t="s">
        <v>255</v>
      </c>
      <c r="D40" s="24" t="s">
        <v>45</v>
      </c>
      <c r="E40" s="100" t="s">
        <v>256</v>
      </c>
      <c r="F40" s="22" t="s">
        <v>257</v>
      </c>
      <c r="G40" s="22" t="s">
        <v>258</v>
      </c>
      <c r="H40" s="22" t="s">
        <v>259</v>
      </c>
      <c r="I40" s="22" t="s">
        <v>260</v>
      </c>
      <c r="J40" s="22" t="s">
        <v>261</v>
      </c>
      <c r="K40" s="22"/>
    </row>
    <row r="41" spans="2:12" ht="55.2" x14ac:dyDescent="0.3">
      <c r="B41" s="101">
        <v>2</v>
      </c>
      <c r="C41" s="102" t="s">
        <v>255</v>
      </c>
      <c r="D41" s="103" t="s">
        <v>82</v>
      </c>
      <c r="E41" s="104" t="s">
        <v>1267</v>
      </c>
      <c r="F41" s="113" t="s">
        <v>262</v>
      </c>
      <c r="G41" s="109" t="s">
        <v>263</v>
      </c>
      <c r="H41" s="109" t="s">
        <v>264</v>
      </c>
      <c r="I41" s="109" t="s">
        <v>265</v>
      </c>
      <c r="J41" s="109" t="s">
        <v>223</v>
      </c>
      <c r="K41" s="22"/>
    </row>
    <row r="42" spans="2:12" ht="28.8" x14ac:dyDescent="0.3">
      <c r="B42" s="101">
        <v>2</v>
      </c>
      <c r="C42" s="102" t="s">
        <v>255</v>
      </c>
      <c r="D42" s="103" t="s">
        <v>82</v>
      </c>
      <c r="E42" s="104" t="s">
        <v>1268</v>
      </c>
      <c r="F42" s="113" t="s">
        <v>266</v>
      </c>
      <c r="G42" s="109" t="s">
        <v>267</v>
      </c>
      <c r="H42" s="109" t="s">
        <v>268</v>
      </c>
      <c r="I42" s="109" t="s">
        <v>269</v>
      </c>
      <c r="J42" s="109" t="s">
        <v>270</v>
      </c>
      <c r="K42" s="22"/>
    </row>
    <row r="43" spans="2:12" ht="27.6" x14ac:dyDescent="0.3">
      <c r="B43" s="37">
        <v>2</v>
      </c>
      <c r="C43" s="33" t="s">
        <v>255</v>
      </c>
      <c r="D43" s="23" t="s">
        <v>82</v>
      </c>
      <c r="E43" s="100" t="s">
        <v>1269</v>
      </c>
      <c r="F43" s="21" t="s">
        <v>271</v>
      </c>
      <c r="G43" s="21" t="s">
        <v>272</v>
      </c>
      <c r="H43" s="21" t="s">
        <v>273</v>
      </c>
      <c r="I43" s="21" t="s">
        <v>274</v>
      </c>
      <c r="J43" s="21" t="s">
        <v>275</v>
      </c>
    </row>
    <row r="44" spans="2:12" ht="69" x14ac:dyDescent="0.3">
      <c r="B44" s="37">
        <v>2</v>
      </c>
      <c r="C44" s="33" t="s">
        <v>255</v>
      </c>
      <c r="D44" s="23" t="s">
        <v>108</v>
      </c>
      <c r="E44" s="21" t="s">
        <v>53</v>
      </c>
      <c r="F44" s="21" t="s">
        <v>1212</v>
      </c>
      <c r="G44" s="21">
        <v>230</v>
      </c>
      <c r="H44" s="21">
        <v>-230</v>
      </c>
      <c r="I44" s="21">
        <v>300</v>
      </c>
      <c r="J44" s="21">
        <v>-150</v>
      </c>
      <c r="L44"/>
    </row>
    <row r="45" spans="2:12" ht="55.2" x14ac:dyDescent="0.3">
      <c r="B45" s="37">
        <v>2</v>
      </c>
      <c r="C45" s="33" t="s">
        <v>255</v>
      </c>
      <c r="D45" s="23" t="s">
        <v>108</v>
      </c>
      <c r="F45" s="21" t="s">
        <v>1213</v>
      </c>
      <c r="G45" s="82" t="s">
        <v>276</v>
      </c>
      <c r="H45" s="82" t="s">
        <v>277</v>
      </c>
      <c r="I45" s="82" t="s">
        <v>278</v>
      </c>
      <c r="J45" s="21">
        <v>0</v>
      </c>
    </row>
    <row r="46" spans="2:12" ht="69" x14ac:dyDescent="0.3">
      <c r="B46" s="37">
        <v>2</v>
      </c>
      <c r="C46" s="33" t="s">
        <v>255</v>
      </c>
      <c r="D46" s="23" t="s">
        <v>108</v>
      </c>
      <c r="F46" s="21" t="s">
        <v>279</v>
      </c>
      <c r="G46" s="21" t="s">
        <v>280</v>
      </c>
      <c r="H46" s="21" t="s">
        <v>281</v>
      </c>
      <c r="I46" s="21" t="s">
        <v>282</v>
      </c>
      <c r="J46" s="82" t="s">
        <v>283</v>
      </c>
    </row>
    <row r="47" spans="2:12" ht="55.2" x14ac:dyDescent="0.3">
      <c r="B47" s="37">
        <v>2</v>
      </c>
      <c r="C47" s="33" t="s">
        <v>255</v>
      </c>
      <c r="D47" s="23" t="s">
        <v>108</v>
      </c>
      <c r="F47" s="21" t="s">
        <v>1214</v>
      </c>
      <c r="G47" s="21" t="s">
        <v>284</v>
      </c>
      <c r="H47" s="21" t="s">
        <v>285</v>
      </c>
      <c r="I47" s="21" t="s">
        <v>286</v>
      </c>
      <c r="J47" s="82" t="s">
        <v>287</v>
      </c>
      <c r="L47"/>
    </row>
    <row r="48" spans="2:12" ht="41.4" x14ac:dyDescent="0.3">
      <c r="B48" s="37">
        <v>2</v>
      </c>
      <c r="C48" s="33" t="s">
        <v>255</v>
      </c>
      <c r="D48" s="23" t="s">
        <v>108</v>
      </c>
      <c r="F48" s="21" t="s">
        <v>1211</v>
      </c>
      <c r="G48" s="21">
        <v>100</v>
      </c>
      <c r="H48" s="21">
        <v>500</v>
      </c>
      <c r="I48" s="83">
        <v>1000</v>
      </c>
      <c r="J48" s="21">
        <v>0.1</v>
      </c>
    </row>
    <row r="49" spans="2:12" ht="100.8" x14ac:dyDescent="0.3">
      <c r="B49" s="110">
        <v>2</v>
      </c>
      <c r="C49" s="114" t="s">
        <v>255</v>
      </c>
      <c r="D49" s="110" t="s">
        <v>108</v>
      </c>
      <c r="E49" s="104"/>
      <c r="F49" s="115" t="s">
        <v>1215</v>
      </c>
      <c r="G49" s="106">
        <v>30</v>
      </c>
      <c r="H49" s="106">
        <v>190</v>
      </c>
      <c r="I49" s="106">
        <v>-30</v>
      </c>
      <c r="J49" s="106">
        <v>-190</v>
      </c>
    </row>
    <row r="50" spans="2:12" ht="41.4" x14ac:dyDescent="0.3">
      <c r="B50" s="37">
        <v>2</v>
      </c>
      <c r="C50" s="32" t="s">
        <v>255</v>
      </c>
      <c r="D50" s="24" t="s">
        <v>82</v>
      </c>
      <c r="F50" s="22" t="s">
        <v>288</v>
      </c>
      <c r="G50" s="22" t="s">
        <v>289</v>
      </c>
      <c r="H50" s="22" t="s">
        <v>290</v>
      </c>
      <c r="I50" s="22" t="s">
        <v>291</v>
      </c>
      <c r="J50" s="22" t="s">
        <v>292</v>
      </c>
      <c r="K50" s="22"/>
    </row>
    <row r="51" spans="2:12" ht="27.6" x14ac:dyDescent="0.3">
      <c r="B51" s="37">
        <v>2</v>
      </c>
      <c r="C51" s="32" t="s">
        <v>293</v>
      </c>
      <c r="D51" s="24" t="s">
        <v>45</v>
      </c>
      <c r="F51" s="22" t="s">
        <v>294</v>
      </c>
      <c r="G51" s="22" t="s">
        <v>295</v>
      </c>
      <c r="H51" s="22" t="s">
        <v>296</v>
      </c>
      <c r="I51" s="22" t="s">
        <v>297</v>
      </c>
      <c r="J51" s="22" t="s">
        <v>298</v>
      </c>
      <c r="K51" s="22"/>
    </row>
    <row r="52" spans="2:12" ht="55.2" x14ac:dyDescent="0.3">
      <c r="B52" s="37">
        <v>2</v>
      </c>
      <c r="C52" s="32" t="s">
        <v>293</v>
      </c>
      <c r="D52" s="24" t="s">
        <v>45</v>
      </c>
      <c r="F52" s="22" t="s">
        <v>299</v>
      </c>
      <c r="G52" s="22" t="s">
        <v>300</v>
      </c>
      <c r="H52" s="22" t="s">
        <v>301</v>
      </c>
      <c r="I52" s="22" t="s">
        <v>302</v>
      </c>
      <c r="J52" s="22" t="s">
        <v>303</v>
      </c>
      <c r="K52" s="22"/>
    </row>
    <row r="53" spans="2:12" ht="27.6" x14ac:dyDescent="0.3">
      <c r="B53" s="110">
        <v>2</v>
      </c>
      <c r="C53" s="114" t="s">
        <v>293</v>
      </c>
      <c r="D53" s="110" t="s">
        <v>45</v>
      </c>
      <c r="E53" s="104"/>
      <c r="F53" s="115" t="s">
        <v>304</v>
      </c>
      <c r="G53" s="106" t="s">
        <v>305</v>
      </c>
      <c r="H53" s="106" t="s">
        <v>306</v>
      </c>
      <c r="I53" s="106" t="s">
        <v>307</v>
      </c>
      <c r="J53" s="106" t="s">
        <v>308</v>
      </c>
    </row>
    <row r="54" spans="2:12" ht="41.4" x14ac:dyDescent="0.3">
      <c r="B54" s="23">
        <v>2</v>
      </c>
      <c r="C54" s="33" t="s">
        <v>293</v>
      </c>
      <c r="D54" s="23" t="s">
        <v>45</v>
      </c>
      <c r="F54" s="21" t="s">
        <v>309</v>
      </c>
      <c r="G54" s="21" t="s">
        <v>1216</v>
      </c>
      <c r="H54" s="21" t="s">
        <v>1217</v>
      </c>
      <c r="I54" s="21" t="s">
        <v>1218</v>
      </c>
      <c r="J54" s="21" t="s">
        <v>1219</v>
      </c>
    </row>
    <row r="55" spans="2:12" x14ac:dyDescent="0.3">
      <c r="B55" s="23">
        <v>2</v>
      </c>
      <c r="C55" s="33" t="s">
        <v>293</v>
      </c>
      <c r="D55" s="23" t="s">
        <v>45</v>
      </c>
      <c r="F55" s="21" t="s">
        <v>310</v>
      </c>
      <c r="G55" s="21" t="s">
        <v>311</v>
      </c>
      <c r="H55" s="21" t="s">
        <v>312</v>
      </c>
      <c r="I55" s="21" t="s">
        <v>313</v>
      </c>
      <c r="J55" s="21" t="s">
        <v>314</v>
      </c>
    </row>
    <row r="56" spans="2:12" x14ac:dyDescent="0.3">
      <c r="B56" s="23">
        <v>2</v>
      </c>
      <c r="C56" s="33" t="s">
        <v>293</v>
      </c>
      <c r="D56" s="23" t="s">
        <v>45</v>
      </c>
      <c r="F56" s="21" t="s">
        <v>315</v>
      </c>
      <c r="G56" s="21" t="s">
        <v>312</v>
      </c>
      <c r="H56" s="21" t="s">
        <v>311</v>
      </c>
      <c r="I56" s="21" t="s">
        <v>316</v>
      </c>
      <c r="J56" s="21" t="s">
        <v>313</v>
      </c>
    </row>
    <row r="57" spans="2:12" ht="67.5" customHeight="1" x14ac:dyDescent="0.3">
      <c r="B57" s="23">
        <v>2</v>
      </c>
      <c r="C57" s="33" t="s">
        <v>293</v>
      </c>
      <c r="D57" s="23" t="s">
        <v>45</v>
      </c>
      <c r="F57" s="21" t="s">
        <v>71</v>
      </c>
      <c r="G57" s="21" t="s">
        <v>317</v>
      </c>
      <c r="H57" s="21" t="s">
        <v>318</v>
      </c>
      <c r="I57" s="21" t="s">
        <v>1220</v>
      </c>
      <c r="J57" s="21" t="s">
        <v>1221</v>
      </c>
      <c r="L57"/>
    </row>
    <row r="58" spans="2:12" ht="27.6" x14ac:dyDescent="0.3">
      <c r="B58" s="23">
        <v>2</v>
      </c>
      <c r="C58" s="33" t="s">
        <v>293</v>
      </c>
      <c r="D58" s="23" t="s">
        <v>82</v>
      </c>
      <c r="F58" s="21" t="s">
        <v>319</v>
      </c>
      <c r="G58" s="21" t="s">
        <v>320</v>
      </c>
      <c r="H58" s="21" t="s">
        <v>321</v>
      </c>
      <c r="I58" s="21" t="s">
        <v>322</v>
      </c>
      <c r="J58" s="21" t="s">
        <v>323</v>
      </c>
    </row>
    <row r="59" spans="2:12" ht="41.4" x14ac:dyDescent="0.3">
      <c r="B59" s="23">
        <v>2</v>
      </c>
      <c r="C59" s="33" t="s">
        <v>293</v>
      </c>
      <c r="D59" s="23" t="s">
        <v>82</v>
      </c>
      <c r="F59" s="21" t="s">
        <v>324</v>
      </c>
      <c r="G59" s="21" t="s">
        <v>321</v>
      </c>
      <c r="H59" s="21" t="s">
        <v>320</v>
      </c>
      <c r="I59" s="21" t="s">
        <v>322</v>
      </c>
      <c r="J59" s="21" t="s">
        <v>323</v>
      </c>
    </row>
    <row r="60" spans="2:12" ht="41.4" x14ac:dyDescent="0.3">
      <c r="B60" s="37">
        <v>2</v>
      </c>
      <c r="C60" s="33" t="s">
        <v>293</v>
      </c>
      <c r="D60" s="23" t="s">
        <v>82</v>
      </c>
      <c r="F60" s="21" t="s">
        <v>325</v>
      </c>
      <c r="G60" s="21" t="s">
        <v>326</v>
      </c>
      <c r="H60" s="21" t="s">
        <v>303</v>
      </c>
      <c r="I60" s="21" t="s">
        <v>327</v>
      </c>
      <c r="J60" s="21" t="s">
        <v>328</v>
      </c>
    </row>
    <row r="61" spans="2:12" ht="41.4" x14ac:dyDescent="0.3">
      <c r="B61" s="101">
        <v>2</v>
      </c>
      <c r="C61" s="114" t="s">
        <v>293</v>
      </c>
      <c r="D61" s="110" t="s">
        <v>82</v>
      </c>
      <c r="E61" s="104"/>
      <c r="F61" s="115" t="s">
        <v>329</v>
      </c>
      <c r="G61" s="106" t="s">
        <v>330</v>
      </c>
      <c r="H61" s="106" t="s">
        <v>331</v>
      </c>
      <c r="I61" s="106" t="s">
        <v>332</v>
      </c>
      <c r="J61" s="106" t="s">
        <v>333</v>
      </c>
    </row>
    <row r="62" spans="2:12" ht="57.6" x14ac:dyDescent="0.3">
      <c r="B62" s="101">
        <v>2</v>
      </c>
      <c r="C62" s="114" t="s">
        <v>293</v>
      </c>
      <c r="D62" s="110" t="s">
        <v>108</v>
      </c>
      <c r="E62" s="104"/>
      <c r="F62" s="115" t="s">
        <v>334</v>
      </c>
      <c r="G62" s="106">
        <v>2.08</v>
      </c>
      <c r="H62" s="106">
        <v>1.93</v>
      </c>
      <c r="I62" s="117">
        <v>2</v>
      </c>
      <c r="J62" s="106">
        <v>2.1</v>
      </c>
    </row>
    <row r="63" spans="2:12" ht="69" x14ac:dyDescent="0.3">
      <c r="B63" s="23">
        <v>2</v>
      </c>
      <c r="C63" s="33" t="s">
        <v>293</v>
      </c>
      <c r="D63" s="23" t="s">
        <v>108</v>
      </c>
      <c r="F63" s="21" t="s">
        <v>335</v>
      </c>
      <c r="G63" s="82" t="s">
        <v>336</v>
      </c>
      <c r="H63" s="84">
        <v>5.8799999999999998E-2</v>
      </c>
      <c r="I63" s="90" t="s">
        <v>337</v>
      </c>
      <c r="J63" s="84">
        <v>5.7500000000000002E-2</v>
      </c>
    </row>
    <row r="64" spans="2:12" ht="41.4" x14ac:dyDescent="0.3">
      <c r="B64" s="23">
        <v>2</v>
      </c>
      <c r="C64" s="33" t="s">
        <v>293</v>
      </c>
      <c r="D64" s="23" t="s">
        <v>108</v>
      </c>
      <c r="F64" s="21" t="s">
        <v>338</v>
      </c>
      <c r="G64" s="21" t="s">
        <v>339</v>
      </c>
      <c r="H64" s="21" t="s">
        <v>340</v>
      </c>
      <c r="I64" s="21" t="s">
        <v>341</v>
      </c>
      <c r="J64" s="21" t="s">
        <v>342</v>
      </c>
    </row>
    <row r="65" spans="2:12" ht="27.6" x14ac:dyDescent="0.3">
      <c r="B65" s="37">
        <v>2</v>
      </c>
      <c r="C65" s="32" t="s">
        <v>293</v>
      </c>
      <c r="D65" s="24" t="s">
        <v>82</v>
      </c>
      <c r="F65" s="22" t="s">
        <v>343</v>
      </c>
      <c r="G65" s="85" t="s">
        <v>344</v>
      </c>
      <c r="H65" s="85" t="s">
        <v>345</v>
      </c>
      <c r="I65" s="21" t="s">
        <v>346</v>
      </c>
      <c r="J65" s="85" t="s">
        <v>347</v>
      </c>
      <c r="K65" s="22"/>
    </row>
    <row r="66" spans="2:12" x14ac:dyDescent="0.3">
      <c r="B66" s="37">
        <v>3</v>
      </c>
      <c r="C66" s="33" t="s">
        <v>348</v>
      </c>
      <c r="D66" s="23" t="s">
        <v>45</v>
      </c>
      <c r="F66" s="21" t="s">
        <v>349</v>
      </c>
      <c r="G66" s="21" t="s">
        <v>350</v>
      </c>
      <c r="H66" s="21" t="s">
        <v>351</v>
      </c>
      <c r="I66" s="21" t="s">
        <v>352</v>
      </c>
      <c r="J66" s="21" t="s">
        <v>118</v>
      </c>
    </row>
    <row r="67" spans="2:12" ht="27.6" x14ac:dyDescent="0.3">
      <c r="B67" s="37">
        <v>3</v>
      </c>
      <c r="C67" s="33" t="s">
        <v>348</v>
      </c>
      <c r="D67" s="23" t="s">
        <v>45</v>
      </c>
      <c r="F67" s="21" t="s">
        <v>353</v>
      </c>
      <c r="G67" s="21" t="s">
        <v>354</v>
      </c>
      <c r="H67" s="21" t="s">
        <v>355</v>
      </c>
      <c r="I67" s="21" t="s">
        <v>356</v>
      </c>
      <c r="J67" s="21" t="s">
        <v>357</v>
      </c>
    </row>
    <row r="68" spans="2:12" x14ac:dyDescent="0.3">
      <c r="B68" s="37">
        <v>3</v>
      </c>
      <c r="C68" s="33" t="s">
        <v>348</v>
      </c>
      <c r="D68" s="23" t="s">
        <v>45</v>
      </c>
      <c r="F68" s="21" t="s">
        <v>358</v>
      </c>
      <c r="G68" s="21" t="s">
        <v>359</v>
      </c>
      <c r="H68" s="21" t="s">
        <v>360</v>
      </c>
      <c r="I68" s="21" t="s">
        <v>361</v>
      </c>
      <c r="J68" s="21" t="s">
        <v>362</v>
      </c>
    </row>
    <row r="69" spans="2:12" ht="55.2" x14ac:dyDescent="0.3">
      <c r="B69" s="37">
        <v>3</v>
      </c>
      <c r="C69" s="33" t="s">
        <v>348</v>
      </c>
      <c r="D69" s="23" t="s">
        <v>82</v>
      </c>
      <c r="F69" s="21" t="s">
        <v>71</v>
      </c>
      <c r="G69" s="21" t="s">
        <v>363</v>
      </c>
      <c r="H69" s="21" t="s">
        <v>364</v>
      </c>
      <c r="I69" s="21" t="s">
        <v>365</v>
      </c>
      <c r="J69" s="21" t="s">
        <v>366</v>
      </c>
    </row>
    <row r="70" spans="2:12" ht="27.6" x14ac:dyDescent="0.3">
      <c r="B70" s="101">
        <v>3</v>
      </c>
      <c r="C70" s="102" t="s">
        <v>348</v>
      </c>
      <c r="D70" s="103" t="s">
        <v>108</v>
      </c>
      <c r="E70" s="104"/>
      <c r="F70" s="111" t="s">
        <v>367</v>
      </c>
      <c r="G70" s="109">
        <v>11.47</v>
      </c>
      <c r="H70" s="109">
        <v>12</v>
      </c>
      <c r="I70" s="109">
        <v>7.73</v>
      </c>
      <c r="J70" s="109">
        <v>8.75</v>
      </c>
      <c r="K70" s="22"/>
    </row>
    <row r="71" spans="2:12" ht="27.6" x14ac:dyDescent="0.3">
      <c r="B71" s="37">
        <v>3</v>
      </c>
      <c r="C71" s="32" t="s">
        <v>348</v>
      </c>
      <c r="D71" s="24" t="s">
        <v>108</v>
      </c>
      <c r="F71" s="22" t="s">
        <v>368</v>
      </c>
      <c r="G71" s="22">
        <v>7.14</v>
      </c>
      <c r="H71" s="22">
        <v>14.5</v>
      </c>
      <c r="I71" s="22">
        <v>10</v>
      </c>
      <c r="J71" s="22">
        <v>5.65</v>
      </c>
      <c r="K71" s="22"/>
    </row>
    <row r="72" spans="2:12" ht="27.6" x14ac:dyDescent="0.3">
      <c r="B72" s="37">
        <v>3</v>
      </c>
      <c r="C72" s="32" t="s">
        <v>348</v>
      </c>
      <c r="D72" s="24" t="s">
        <v>108</v>
      </c>
      <c r="F72" s="22" t="s">
        <v>369</v>
      </c>
      <c r="G72" s="22" t="s">
        <v>370</v>
      </c>
      <c r="H72" s="22" t="s">
        <v>371</v>
      </c>
      <c r="I72" s="22" t="s">
        <v>372</v>
      </c>
      <c r="J72" s="22" t="s">
        <v>373</v>
      </c>
      <c r="K72" s="22"/>
    </row>
    <row r="73" spans="2:12" ht="55.2" x14ac:dyDescent="0.3">
      <c r="B73" s="37">
        <v>3</v>
      </c>
      <c r="C73" s="32" t="s">
        <v>348</v>
      </c>
      <c r="D73" s="24" t="s">
        <v>108</v>
      </c>
      <c r="F73" s="22" t="s">
        <v>374</v>
      </c>
      <c r="G73" s="86">
        <v>2000</v>
      </c>
      <c r="H73" s="86">
        <v>1400</v>
      </c>
      <c r="I73" s="86">
        <v>5000</v>
      </c>
      <c r="J73" s="86">
        <v>7000</v>
      </c>
      <c r="K73" s="22"/>
    </row>
    <row r="74" spans="2:12" ht="82.8" x14ac:dyDescent="0.3">
      <c r="B74" s="37">
        <v>3</v>
      </c>
      <c r="C74" s="32" t="s">
        <v>348</v>
      </c>
      <c r="D74" s="24" t="s">
        <v>108</v>
      </c>
      <c r="F74" s="1" t="s">
        <v>375</v>
      </c>
      <c r="G74" s="91">
        <v>355000</v>
      </c>
      <c r="H74" s="91">
        <f>300000+90000-25000</f>
        <v>365000</v>
      </c>
      <c r="I74" s="91">
        <f>90000-25000-10000</f>
        <v>55000</v>
      </c>
      <c r="J74" s="91">
        <f>90000-25000</f>
        <v>65000</v>
      </c>
      <c r="K74" s="22"/>
      <c r="L74"/>
    </row>
    <row r="75" spans="2:12" ht="110.4" x14ac:dyDescent="0.3">
      <c r="B75" s="37">
        <v>3</v>
      </c>
      <c r="C75" s="32" t="s">
        <v>376</v>
      </c>
      <c r="D75" s="24" t="s">
        <v>45</v>
      </c>
      <c r="F75" s="59" t="s">
        <v>377</v>
      </c>
      <c r="G75" s="22" t="s">
        <v>378</v>
      </c>
      <c r="H75" s="22" t="s">
        <v>379</v>
      </c>
      <c r="I75" s="22" t="s">
        <v>380</v>
      </c>
      <c r="J75" s="22" t="s">
        <v>381</v>
      </c>
      <c r="K75" s="22"/>
    </row>
    <row r="76" spans="2:12" ht="28.8" x14ac:dyDescent="0.3">
      <c r="B76" s="101">
        <v>3</v>
      </c>
      <c r="C76" s="114" t="s">
        <v>376</v>
      </c>
      <c r="D76" s="110" t="s">
        <v>45</v>
      </c>
      <c r="E76" s="104"/>
      <c r="F76" s="115" t="s">
        <v>382</v>
      </c>
      <c r="G76" s="106" t="s">
        <v>383</v>
      </c>
      <c r="H76" s="106" t="s">
        <v>384</v>
      </c>
      <c r="I76" s="106" t="s">
        <v>1222</v>
      </c>
      <c r="J76" s="106" t="s">
        <v>385</v>
      </c>
    </row>
    <row r="77" spans="2:12" ht="41.4" x14ac:dyDescent="0.3">
      <c r="B77" s="37">
        <v>3</v>
      </c>
      <c r="C77" s="33" t="s">
        <v>376</v>
      </c>
      <c r="D77" s="23" t="s">
        <v>45</v>
      </c>
      <c r="F77" s="21" t="s">
        <v>386</v>
      </c>
      <c r="G77" s="21" t="s">
        <v>387</v>
      </c>
      <c r="H77" s="21" t="s">
        <v>1223</v>
      </c>
      <c r="I77" s="21" t="s">
        <v>1224</v>
      </c>
      <c r="J77" s="21" t="s">
        <v>1225</v>
      </c>
    </row>
    <row r="78" spans="2:12" ht="27.6" x14ac:dyDescent="0.3">
      <c r="B78" s="37">
        <v>3</v>
      </c>
      <c r="C78" s="33" t="s">
        <v>376</v>
      </c>
      <c r="D78" s="23" t="s">
        <v>45</v>
      </c>
      <c r="F78" s="21" t="s">
        <v>388</v>
      </c>
      <c r="G78" s="21" t="s">
        <v>389</v>
      </c>
      <c r="H78" s="21" t="s">
        <v>390</v>
      </c>
      <c r="I78" s="21" t="s">
        <v>391</v>
      </c>
      <c r="J78" s="21" t="s">
        <v>392</v>
      </c>
    </row>
    <row r="79" spans="2:12" ht="27.6" x14ac:dyDescent="0.3">
      <c r="B79" s="101">
        <v>3</v>
      </c>
      <c r="C79" s="114" t="s">
        <v>376</v>
      </c>
      <c r="D79" s="110" t="s">
        <v>45</v>
      </c>
      <c r="E79" s="104"/>
      <c r="F79" s="115" t="s">
        <v>393</v>
      </c>
      <c r="G79" s="106" t="s">
        <v>394</v>
      </c>
      <c r="H79" s="106" t="s">
        <v>390</v>
      </c>
      <c r="I79" s="106" t="s">
        <v>391</v>
      </c>
      <c r="J79" s="106" t="s">
        <v>392</v>
      </c>
    </row>
    <row r="80" spans="2:12" ht="96.6" x14ac:dyDescent="0.3">
      <c r="B80" s="37">
        <v>3</v>
      </c>
      <c r="C80" s="32" t="s">
        <v>376</v>
      </c>
      <c r="D80" s="24" t="s">
        <v>82</v>
      </c>
      <c r="F80" s="22" t="s">
        <v>1226</v>
      </c>
      <c r="G80" s="22" t="s">
        <v>395</v>
      </c>
      <c r="H80" s="22" t="s">
        <v>1227</v>
      </c>
      <c r="I80" s="22" t="s">
        <v>396</v>
      </c>
      <c r="J80" s="22" t="s">
        <v>397</v>
      </c>
      <c r="K80" s="22"/>
    </row>
    <row r="81" spans="1:236" ht="55.2" x14ac:dyDescent="0.3">
      <c r="B81" s="37">
        <v>3</v>
      </c>
      <c r="C81" s="33" t="s">
        <v>376</v>
      </c>
      <c r="D81" s="23" t="s">
        <v>82</v>
      </c>
      <c r="F81" s="21" t="s">
        <v>71</v>
      </c>
      <c r="G81" s="21" t="s">
        <v>398</v>
      </c>
      <c r="H81" s="21" t="s">
        <v>399</v>
      </c>
      <c r="I81" s="21" t="s">
        <v>400</v>
      </c>
      <c r="J81" s="21" t="s">
        <v>401</v>
      </c>
    </row>
    <row r="82" spans="1:236" ht="41.4" x14ac:dyDescent="0.3">
      <c r="B82" s="37">
        <v>3</v>
      </c>
      <c r="C82" s="33" t="s">
        <v>376</v>
      </c>
      <c r="D82" s="23" t="s">
        <v>82</v>
      </c>
      <c r="F82" s="21" t="s">
        <v>402</v>
      </c>
      <c r="G82" s="21" t="s">
        <v>403</v>
      </c>
      <c r="H82" s="21" t="s">
        <v>404</v>
      </c>
      <c r="I82" s="21" t="s">
        <v>405</v>
      </c>
      <c r="J82" s="21" t="s">
        <v>406</v>
      </c>
    </row>
    <row r="83" spans="1:236" ht="27.6" x14ac:dyDescent="0.3">
      <c r="B83" s="37">
        <v>3</v>
      </c>
      <c r="C83" s="33" t="s">
        <v>376</v>
      </c>
      <c r="D83" s="23" t="s">
        <v>82</v>
      </c>
      <c r="F83" s="21" t="s">
        <v>407</v>
      </c>
      <c r="G83" s="21" t="s">
        <v>408</v>
      </c>
      <c r="H83" s="21" t="s">
        <v>81</v>
      </c>
      <c r="I83" s="21" t="s">
        <v>409</v>
      </c>
      <c r="J83" s="21" t="s">
        <v>410</v>
      </c>
    </row>
    <row r="84" spans="1:236" s="66" customFormat="1" ht="57.6" x14ac:dyDescent="0.3">
      <c r="A84" s="1"/>
      <c r="B84" s="101">
        <v>3</v>
      </c>
      <c r="C84" s="102" t="s">
        <v>376</v>
      </c>
      <c r="D84" s="103" t="s">
        <v>82</v>
      </c>
      <c r="E84" s="104"/>
      <c r="F84" s="113" t="s">
        <v>411</v>
      </c>
      <c r="G84" s="109">
        <v>22</v>
      </c>
      <c r="H84" s="109">
        <f>10+2*2</f>
        <v>14</v>
      </c>
      <c r="I84" s="109">
        <f>2+(10-2)*2</f>
        <v>18</v>
      </c>
      <c r="J84" s="109">
        <v>20</v>
      </c>
      <c r="K84" s="22"/>
      <c r="L84" s="2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row>
    <row r="85" spans="1:236" ht="55.2" x14ac:dyDescent="0.3">
      <c r="B85" s="37">
        <v>3</v>
      </c>
      <c r="C85" s="32" t="s">
        <v>376</v>
      </c>
      <c r="D85" s="24" t="s">
        <v>108</v>
      </c>
      <c r="F85" s="22" t="s">
        <v>412</v>
      </c>
      <c r="G85" s="65">
        <v>0.12</v>
      </c>
      <c r="H85" s="65">
        <v>0.24</v>
      </c>
      <c r="I85" s="65">
        <v>0.3</v>
      </c>
      <c r="J85" s="65">
        <v>0.06</v>
      </c>
      <c r="K85" s="22"/>
    </row>
    <row r="86" spans="1:236" ht="55.2" x14ac:dyDescent="0.3">
      <c r="B86" s="37">
        <v>3</v>
      </c>
      <c r="C86" s="32" t="s">
        <v>376</v>
      </c>
      <c r="D86" s="24" t="s">
        <v>108</v>
      </c>
      <c r="F86" s="22" t="s">
        <v>413</v>
      </c>
      <c r="G86" s="22">
        <v>0.5</v>
      </c>
      <c r="H86" s="22">
        <v>1</v>
      </c>
      <c r="I86" s="22">
        <v>1.2</v>
      </c>
      <c r="J86" s="22">
        <v>0.75</v>
      </c>
      <c r="K86" s="22"/>
    </row>
    <row r="87" spans="1:236" ht="41.4" x14ac:dyDescent="0.3">
      <c r="A87" s="66"/>
      <c r="B87" s="37">
        <v>3</v>
      </c>
      <c r="C87" s="32" t="s">
        <v>376</v>
      </c>
      <c r="D87" s="24" t="s">
        <v>108</v>
      </c>
      <c r="F87" s="22" t="s">
        <v>414</v>
      </c>
      <c r="G87" s="22" t="s">
        <v>415</v>
      </c>
      <c r="H87" s="22" t="s">
        <v>416</v>
      </c>
      <c r="I87" s="22" t="s">
        <v>417</v>
      </c>
      <c r="J87" s="22" t="s">
        <v>418</v>
      </c>
      <c r="K87" s="22"/>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c r="AR87" s="66"/>
      <c r="AS87" s="66"/>
      <c r="AT87" s="66"/>
      <c r="AU87" s="66"/>
      <c r="AV87" s="66"/>
      <c r="AW87" s="66"/>
      <c r="AX87" s="66"/>
      <c r="AY87" s="66"/>
      <c r="AZ87" s="66"/>
      <c r="BA87" s="66"/>
      <c r="BB87" s="66"/>
      <c r="BC87" s="66"/>
      <c r="BD87" s="66"/>
      <c r="BE87" s="66"/>
      <c r="BF87" s="66"/>
      <c r="BG87" s="66"/>
      <c r="BH87" s="66"/>
      <c r="BI87" s="66"/>
      <c r="BJ87" s="66"/>
      <c r="BK87" s="66"/>
      <c r="BL87" s="66"/>
      <c r="BM87" s="66"/>
      <c r="BN87" s="66"/>
      <c r="BO87" s="66"/>
      <c r="BP87" s="66"/>
      <c r="BQ87" s="66"/>
      <c r="BR87" s="66"/>
      <c r="BS87" s="66"/>
      <c r="BT87" s="66"/>
      <c r="BU87" s="66"/>
      <c r="BV87" s="66"/>
      <c r="BW87" s="66"/>
      <c r="BX87" s="66"/>
      <c r="BY87" s="66"/>
      <c r="BZ87" s="66"/>
      <c r="CA87" s="66"/>
      <c r="CB87" s="66"/>
      <c r="CC87" s="66"/>
      <c r="CD87" s="66"/>
      <c r="CE87" s="66"/>
      <c r="CF87" s="66"/>
      <c r="CG87" s="66"/>
      <c r="CH87" s="66"/>
      <c r="CI87" s="66"/>
      <c r="CJ87" s="66"/>
      <c r="CK87" s="66"/>
      <c r="CL87" s="66"/>
      <c r="CM87" s="66"/>
      <c r="CN87" s="66"/>
      <c r="CO87" s="66"/>
      <c r="CP87" s="66"/>
      <c r="CQ87" s="66"/>
      <c r="CR87" s="66"/>
      <c r="CS87" s="66"/>
      <c r="CT87" s="66"/>
      <c r="CU87" s="66"/>
      <c r="CV87" s="66"/>
      <c r="CW87" s="66"/>
      <c r="CX87" s="66"/>
      <c r="CY87" s="66"/>
      <c r="CZ87" s="66"/>
      <c r="DA87" s="66"/>
      <c r="DB87" s="66"/>
      <c r="DC87" s="66"/>
      <c r="DD87" s="66"/>
      <c r="DE87" s="66"/>
      <c r="DF87" s="66"/>
      <c r="DG87" s="66"/>
      <c r="DH87" s="66"/>
      <c r="DI87" s="66"/>
      <c r="DJ87" s="66"/>
      <c r="DK87" s="66"/>
      <c r="DL87" s="66"/>
      <c r="DM87" s="66"/>
      <c r="DN87" s="66"/>
      <c r="DO87" s="66"/>
      <c r="DP87" s="66"/>
      <c r="DQ87" s="66"/>
      <c r="DR87" s="66"/>
      <c r="DS87" s="66"/>
      <c r="DT87" s="66"/>
      <c r="DU87" s="66"/>
      <c r="DV87" s="66"/>
      <c r="DW87" s="66"/>
      <c r="DX87" s="66"/>
      <c r="DY87" s="66"/>
      <c r="DZ87" s="66"/>
      <c r="EA87" s="66"/>
      <c r="EB87" s="66"/>
      <c r="EC87" s="66"/>
      <c r="ED87" s="66"/>
      <c r="EE87" s="66"/>
      <c r="EF87" s="66"/>
      <c r="EG87" s="66"/>
      <c r="EH87" s="66"/>
      <c r="EI87" s="66"/>
      <c r="EJ87" s="66"/>
      <c r="EK87" s="66"/>
      <c r="EL87" s="66"/>
      <c r="EM87" s="66"/>
      <c r="EN87" s="66"/>
      <c r="EO87" s="66"/>
      <c r="EP87" s="66"/>
      <c r="EQ87" s="66"/>
      <c r="ER87" s="66"/>
      <c r="ES87" s="66"/>
      <c r="ET87" s="66"/>
      <c r="EU87" s="66"/>
      <c r="EV87" s="66"/>
      <c r="EW87" s="66"/>
      <c r="EX87" s="66"/>
      <c r="EY87" s="66"/>
      <c r="EZ87" s="66"/>
      <c r="FA87" s="66"/>
      <c r="FB87" s="66"/>
      <c r="FC87" s="66"/>
      <c r="FD87" s="66"/>
      <c r="FE87" s="66"/>
      <c r="FF87" s="66"/>
      <c r="FG87" s="66"/>
      <c r="FH87" s="66"/>
      <c r="FI87" s="66"/>
      <c r="FJ87" s="66"/>
      <c r="FK87" s="66"/>
      <c r="FL87" s="66"/>
      <c r="FM87" s="66"/>
      <c r="FN87" s="66"/>
      <c r="FO87" s="66"/>
      <c r="FP87" s="66"/>
      <c r="FQ87" s="66"/>
      <c r="FR87" s="66"/>
      <c r="FS87" s="66"/>
      <c r="FT87" s="66"/>
      <c r="FU87" s="66"/>
      <c r="FV87" s="66"/>
      <c r="FW87" s="66"/>
      <c r="FX87" s="66"/>
      <c r="FY87" s="66"/>
      <c r="FZ87" s="66"/>
      <c r="GA87" s="66"/>
      <c r="GB87" s="66"/>
      <c r="GC87" s="66"/>
      <c r="GD87" s="66"/>
      <c r="GE87" s="66"/>
      <c r="GF87" s="66"/>
      <c r="GG87" s="66"/>
      <c r="GH87" s="66"/>
      <c r="GI87" s="66"/>
      <c r="GJ87" s="66"/>
      <c r="GK87" s="66"/>
      <c r="GL87" s="66"/>
      <c r="GM87" s="66"/>
      <c r="GN87" s="66"/>
      <c r="GO87" s="66"/>
      <c r="GP87" s="66"/>
      <c r="GQ87" s="66"/>
      <c r="GR87" s="66"/>
      <c r="GS87" s="66"/>
      <c r="GT87" s="66"/>
      <c r="GU87" s="66"/>
      <c r="GV87" s="66"/>
      <c r="GW87" s="66"/>
      <c r="GX87" s="66"/>
      <c r="GY87" s="66"/>
      <c r="GZ87" s="66"/>
      <c r="HA87" s="66"/>
      <c r="HB87" s="66"/>
      <c r="HC87" s="66"/>
      <c r="HD87" s="66"/>
      <c r="HE87" s="66"/>
      <c r="HF87" s="66"/>
      <c r="HG87" s="66"/>
      <c r="HH87" s="66"/>
      <c r="HI87" s="66"/>
      <c r="HJ87" s="66"/>
      <c r="HK87" s="66"/>
      <c r="HL87" s="66"/>
      <c r="HM87" s="66"/>
      <c r="HN87" s="66"/>
      <c r="HO87" s="66"/>
      <c r="HP87" s="66"/>
      <c r="HQ87" s="66"/>
      <c r="HR87" s="66"/>
      <c r="HS87" s="66"/>
      <c r="HT87" s="66"/>
      <c r="HU87" s="66"/>
      <c r="HV87" s="66"/>
      <c r="HW87" s="66"/>
      <c r="HX87" s="66"/>
      <c r="HY87" s="66"/>
      <c r="HZ87" s="66"/>
      <c r="IA87" s="66"/>
      <c r="IB87" s="66"/>
    </row>
    <row r="88" spans="1:236" ht="27.6" x14ac:dyDescent="0.3">
      <c r="B88" s="101">
        <v>3</v>
      </c>
      <c r="C88" s="102" t="s">
        <v>419</v>
      </c>
      <c r="D88" s="103" t="s">
        <v>45</v>
      </c>
      <c r="E88" s="104"/>
      <c r="F88" s="113" t="s">
        <v>420</v>
      </c>
      <c r="G88" s="109" t="s">
        <v>421</v>
      </c>
      <c r="H88" s="109" t="s">
        <v>422</v>
      </c>
      <c r="I88" s="109" t="s">
        <v>423</v>
      </c>
      <c r="J88" s="109" t="s">
        <v>424</v>
      </c>
      <c r="K88" s="22"/>
    </row>
    <row r="89" spans="1:236" ht="27.6" x14ac:dyDescent="0.3">
      <c r="B89" s="37">
        <v>3</v>
      </c>
      <c r="C89" s="32" t="s">
        <v>419</v>
      </c>
      <c r="D89" s="24" t="s">
        <v>45</v>
      </c>
      <c r="F89" s="22" t="s">
        <v>425</v>
      </c>
      <c r="G89" s="22" t="s">
        <v>426</v>
      </c>
      <c r="H89" s="22" t="s">
        <v>427</v>
      </c>
      <c r="I89" s="22" t="s">
        <v>428</v>
      </c>
      <c r="J89" s="22" t="s">
        <v>429</v>
      </c>
      <c r="K89" s="22"/>
      <c r="L89"/>
    </row>
    <row r="90" spans="1:236" ht="27.6" x14ac:dyDescent="0.3">
      <c r="B90" s="37">
        <v>3</v>
      </c>
      <c r="C90" s="33" t="s">
        <v>419</v>
      </c>
      <c r="D90" s="23" t="s">
        <v>45</v>
      </c>
      <c r="F90" s="21" t="s">
        <v>430</v>
      </c>
      <c r="G90" s="21" t="s">
        <v>431</v>
      </c>
      <c r="H90" s="21" t="s">
        <v>432</v>
      </c>
      <c r="I90" s="21" t="s">
        <v>433</v>
      </c>
      <c r="J90" s="21" t="s">
        <v>434</v>
      </c>
    </row>
    <row r="91" spans="1:236" ht="27.6" x14ac:dyDescent="0.3">
      <c r="B91" s="37">
        <v>3</v>
      </c>
      <c r="C91" s="33" t="s">
        <v>419</v>
      </c>
      <c r="D91" s="23" t="s">
        <v>45</v>
      </c>
      <c r="F91" s="21" t="s">
        <v>435</v>
      </c>
      <c r="G91" s="21" t="s">
        <v>87</v>
      </c>
      <c r="H91" s="21" t="s">
        <v>436</v>
      </c>
      <c r="I91" s="21" t="s">
        <v>437</v>
      </c>
      <c r="J91" s="21" t="s">
        <v>438</v>
      </c>
    </row>
    <row r="92" spans="1:236" x14ac:dyDescent="0.3">
      <c r="B92" s="37">
        <v>3</v>
      </c>
      <c r="C92" s="33" t="s">
        <v>419</v>
      </c>
      <c r="D92" s="23" t="s">
        <v>45</v>
      </c>
      <c r="F92" s="21" t="s">
        <v>439</v>
      </c>
      <c r="G92" s="21" t="s">
        <v>440</v>
      </c>
      <c r="H92" s="21" t="s">
        <v>437</v>
      </c>
      <c r="I92" s="21" t="s">
        <v>441</v>
      </c>
      <c r="J92" s="21" t="s">
        <v>442</v>
      </c>
    </row>
    <row r="93" spans="1:236" ht="27.6" x14ac:dyDescent="0.3">
      <c r="B93" s="23">
        <v>3</v>
      </c>
      <c r="C93" s="33" t="s">
        <v>419</v>
      </c>
      <c r="D93" s="23" t="s">
        <v>45</v>
      </c>
      <c r="F93" s="21" t="s">
        <v>443</v>
      </c>
      <c r="G93" s="21" t="s">
        <v>444</v>
      </c>
      <c r="H93" s="21" t="s">
        <v>445</v>
      </c>
      <c r="I93" s="21" t="s">
        <v>446</v>
      </c>
      <c r="J93" s="21" t="s">
        <v>447</v>
      </c>
    </row>
    <row r="94" spans="1:236" ht="41.4" x14ac:dyDescent="0.3">
      <c r="B94" s="37">
        <v>3</v>
      </c>
      <c r="C94" s="33" t="s">
        <v>419</v>
      </c>
      <c r="D94" s="23" t="s">
        <v>82</v>
      </c>
      <c r="F94" s="21" t="s">
        <v>448</v>
      </c>
      <c r="G94" s="21" t="s">
        <v>449</v>
      </c>
      <c r="H94" s="21" t="s">
        <v>450</v>
      </c>
      <c r="I94" s="21" t="s">
        <v>451</v>
      </c>
      <c r="J94" s="21" t="s">
        <v>452</v>
      </c>
    </row>
    <row r="95" spans="1:236" ht="28.8" x14ac:dyDescent="0.3">
      <c r="B95" s="110">
        <v>3</v>
      </c>
      <c r="C95" s="114" t="s">
        <v>419</v>
      </c>
      <c r="D95" s="110" t="s">
        <v>82</v>
      </c>
      <c r="E95" s="104"/>
      <c r="F95" s="115" t="s">
        <v>453</v>
      </c>
      <c r="G95" s="106" t="s">
        <v>454</v>
      </c>
      <c r="H95" s="106" t="s">
        <v>455</v>
      </c>
      <c r="I95" s="106" t="s">
        <v>456</v>
      </c>
      <c r="J95" s="106" t="s">
        <v>457</v>
      </c>
    </row>
    <row r="96" spans="1:236" ht="27.6" x14ac:dyDescent="0.3">
      <c r="B96" s="23">
        <v>3</v>
      </c>
      <c r="C96" s="33" t="s">
        <v>419</v>
      </c>
      <c r="D96" s="23" t="s">
        <v>82</v>
      </c>
      <c r="F96" s="21" t="s">
        <v>458</v>
      </c>
      <c r="G96" s="21" t="s">
        <v>459</v>
      </c>
      <c r="H96" s="21" t="s">
        <v>460</v>
      </c>
      <c r="I96" s="21" t="s">
        <v>461</v>
      </c>
      <c r="J96" s="21" t="s">
        <v>462</v>
      </c>
    </row>
    <row r="97" spans="2:12" ht="41.4" x14ac:dyDescent="0.3">
      <c r="B97" s="37">
        <v>3</v>
      </c>
      <c r="C97" s="32" t="s">
        <v>419</v>
      </c>
      <c r="D97" s="24" t="s">
        <v>108</v>
      </c>
      <c r="F97" s="22" t="s">
        <v>463</v>
      </c>
      <c r="G97" s="87">
        <v>1820</v>
      </c>
      <c r="H97" s="87">
        <v>1352</v>
      </c>
      <c r="I97" s="87">
        <v>1450</v>
      </c>
      <c r="J97" s="87">
        <v>1300</v>
      </c>
      <c r="K97" s="22"/>
    </row>
    <row r="98" spans="2:12" ht="27.6" x14ac:dyDescent="0.3">
      <c r="B98" s="37">
        <v>4</v>
      </c>
      <c r="C98" s="32" t="s">
        <v>464</v>
      </c>
      <c r="D98" s="24" t="s">
        <v>45</v>
      </c>
      <c r="F98" s="22" t="s">
        <v>465</v>
      </c>
      <c r="G98" s="22" t="s">
        <v>466</v>
      </c>
      <c r="H98" s="22" t="s">
        <v>467</v>
      </c>
      <c r="I98" s="22" t="s">
        <v>468</v>
      </c>
      <c r="J98" s="22" t="s">
        <v>469</v>
      </c>
      <c r="K98" s="22"/>
    </row>
    <row r="99" spans="2:12" ht="41.4" x14ac:dyDescent="0.3">
      <c r="B99" s="37">
        <v>4</v>
      </c>
      <c r="C99" s="33" t="s">
        <v>464</v>
      </c>
      <c r="D99" s="23" t="s">
        <v>45</v>
      </c>
      <c r="F99" s="21" t="s">
        <v>470</v>
      </c>
      <c r="G99" s="21" t="s">
        <v>471</v>
      </c>
      <c r="H99" s="21" t="s">
        <v>472</v>
      </c>
      <c r="I99" s="21" t="s">
        <v>473</v>
      </c>
      <c r="J99" s="21" t="s">
        <v>474</v>
      </c>
    </row>
    <row r="100" spans="2:12" x14ac:dyDescent="0.3">
      <c r="B100" s="37">
        <v>4</v>
      </c>
      <c r="C100" s="33" t="s">
        <v>464</v>
      </c>
      <c r="D100" s="23" t="s">
        <v>45</v>
      </c>
      <c r="F100" s="21" t="s">
        <v>475</v>
      </c>
      <c r="G100" s="21" t="s">
        <v>476</v>
      </c>
      <c r="H100" s="21" t="s">
        <v>477</v>
      </c>
      <c r="I100" s="21" t="s">
        <v>478</v>
      </c>
      <c r="J100" s="21" t="s">
        <v>479</v>
      </c>
    </row>
    <row r="101" spans="2:12" ht="27.6" x14ac:dyDescent="0.3">
      <c r="B101" s="101">
        <v>4</v>
      </c>
      <c r="C101" s="114" t="s">
        <v>464</v>
      </c>
      <c r="D101" s="110" t="s">
        <v>45</v>
      </c>
      <c r="E101" s="104"/>
      <c r="F101" s="108" t="s">
        <v>480</v>
      </c>
      <c r="G101" s="106" t="s">
        <v>481</v>
      </c>
      <c r="H101" s="106" t="s">
        <v>482</v>
      </c>
      <c r="I101" s="106" t="s">
        <v>483</v>
      </c>
      <c r="J101" s="106" t="s">
        <v>484</v>
      </c>
    </row>
    <row r="102" spans="2:12" ht="41.4" x14ac:dyDescent="0.3">
      <c r="B102" s="37">
        <v>4</v>
      </c>
      <c r="C102" s="33" t="s">
        <v>464</v>
      </c>
      <c r="D102" s="23" t="s">
        <v>45</v>
      </c>
      <c r="F102" s="21" t="s">
        <v>1228</v>
      </c>
      <c r="G102" s="21" t="s">
        <v>485</v>
      </c>
      <c r="H102" s="21" t="s">
        <v>486</v>
      </c>
      <c r="I102" s="21" t="s">
        <v>487</v>
      </c>
      <c r="J102" s="21" t="s">
        <v>488</v>
      </c>
    </row>
    <row r="103" spans="2:12" ht="55.2" x14ac:dyDescent="0.3">
      <c r="B103" s="37">
        <v>4</v>
      </c>
      <c r="C103" s="32" t="s">
        <v>464</v>
      </c>
      <c r="D103" s="24" t="s">
        <v>82</v>
      </c>
      <c r="F103" s="22" t="s">
        <v>489</v>
      </c>
      <c r="G103" s="22" t="s">
        <v>490</v>
      </c>
      <c r="H103" s="22" t="s">
        <v>1229</v>
      </c>
      <c r="I103" s="22" t="s">
        <v>491</v>
      </c>
      <c r="J103" s="22" t="s">
        <v>492</v>
      </c>
      <c r="K103" s="22"/>
    </row>
    <row r="104" spans="2:12" ht="27.6" x14ac:dyDescent="0.3">
      <c r="B104" s="101">
        <v>4</v>
      </c>
      <c r="C104" s="114" t="s">
        <v>464</v>
      </c>
      <c r="D104" s="110" t="s">
        <v>82</v>
      </c>
      <c r="E104" s="104"/>
      <c r="F104" s="108" t="s">
        <v>493</v>
      </c>
      <c r="G104" s="106" t="s">
        <v>494</v>
      </c>
      <c r="H104" s="106" t="s">
        <v>495</v>
      </c>
      <c r="I104" s="106" t="s">
        <v>496</v>
      </c>
      <c r="J104" s="106" t="s">
        <v>497</v>
      </c>
    </row>
    <row r="105" spans="2:12" ht="14.4" x14ac:dyDescent="0.3">
      <c r="B105" s="37">
        <v>4</v>
      </c>
      <c r="C105" s="33" t="s">
        <v>464</v>
      </c>
      <c r="D105" s="23" t="s">
        <v>82</v>
      </c>
      <c r="F105" s="21" t="s">
        <v>498</v>
      </c>
      <c r="G105" s="21" t="s">
        <v>499</v>
      </c>
      <c r="H105" s="63" t="s">
        <v>500</v>
      </c>
      <c r="I105" s="88" t="s">
        <v>501</v>
      </c>
      <c r="J105" s="88" t="s">
        <v>502</v>
      </c>
      <c r="L105"/>
    </row>
    <row r="106" spans="2:12" ht="27.6" x14ac:dyDescent="0.3">
      <c r="B106" s="37">
        <v>4</v>
      </c>
      <c r="C106" s="33" t="s">
        <v>464</v>
      </c>
      <c r="D106" s="23" t="s">
        <v>108</v>
      </c>
      <c r="F106" s="21" t="s">
        <v>503</v>
      </c>
      <c r="G106" s="21" t="s">
        <v>504</v>
      </c>
      <c r="H106" s="88" t="s">
        <v>505</v>
      </c>
      <c r="I106" s="88" t="s">
        <v>506</v>
      </c>
      <c r="J106" s="88" t="s">
        <v>507</v>
      </c>
      <c r="L106"/>
    </row>
    <row r="107" spans="2:12" ht="41.4" x14ac:dyDescent="0.3">
      <c r="B107" s="37">
        <v>4</v>
      </c>
      <c r="C107" s="32" t="s">
        <v>464</v>
      </c>
      <c r="D107" s="24" t="s">
        <v>108</v>
      </c>
      <c r="F107" s="22" t="s">
        <v>508</v>
      </c>
      <c r="G107" s="22" t="s">
        <v>509</v>
      </c>
      <c r="H107" s="22" t="s">
        <v>510</v>
      </c>
      <c r="I107" s="22" t="s">
        <v>511</v>
      </c>
      <c r="J107" s="22" t="s">
        <v>512</v>
      </c>
      <c r="K107" s="22"/>
    </row>
    <row r="108" spans="2:12" ht="27.6" x14ac:dyDescent="0.3">
      <c r="B108" s="101">
        <v>4</v>
      </c>
      <c r="C108" s="102" t="s">
        <v>513</v>
      </c>
      <c r="D108" s="103" t="s">
        <v>45</v>
      </c>
      <c r="E108" s="104"/>
      <c r="F108" s="111" t="s">
        <v>514</v>
      </c>
      <c r="G108" s="109" t="s">
        <v>515</v>
      </c>
      <c r="H108" s="109" t="s">
        <v>516</v>
      </c>
      <c r="I108" s="109" t="s">
        <v>517</v>
      </c>
      <c r="J108" s="109" t="s">
        <v>518</v>
      </c>
      <c r="K108" s="22"/>
    </row>
    <row r="109" spans="2:12" ht="27.6" x14ac:dyDescent="0.3">
      <c r="B109" s="37">
        <v>4</v>
      </c>
      <c r="C109" s="33" t="s">
        <v>513</v>
      </c>
      <c r="D109" s="23" t="s">
        <v>45</v>
      </c>
      <c r="F109" s="21" t="s">
        <v>519</v>
      </c>
      <c r="G109" s="21" t="s">
        <v>520</v>
      </c>
      <c r="H109" s="21" t="s">
        <v>521</v>
      </c>
      <c r="I109" s="21" t="s">
        <v>522</v>
      </c>
      <c r="J109" s="21" t="s">
        <v>523</v>
      </c>
    </row>
    <row r="110" spans="2:12" ht="27.6" x14ac:dyDescent="0.3">
      <c r="B110" s="37">
        <v>4</v>
      </c>
      <c r="C110" s="33" t="s">
        <v>513</v>
      </c>
      <c r="D110" s="23" t="s">
        <v>45</v>
      </c>
      <c r="F110" s="21" t="s">
        <v>524</v>
      </c>
      <c r="G110" s="21" t="s">
        <v>521</v>
      </c>
      <c r="H110" s="21" t="s">
        <v>520</v>
      </c>
      <c r="I110" s="21" t="s">
        <v>522</v>
      </c>
      <c r="J110" s="21" t="s">
        <v>523</v>
      </c>
    </row>
    <row r="111" spans="2:12" ht="27.6" x14ac:dyDescent="0.3">
      <c r="B111" s="37">
        <v>4</v>
      </c>
      <c r="C111" s="33" t="s">
        <v>513</v>
      </c>
      <c r="D111" s="23" t="s">
        <v>45</v>
      </c>
      <c r="F111" s="21" t="s">
        <v>525</v>
      </c>
      <c r="G111" s="21" t="s">
        <v>526</v>
      </c>
      <c r="H111" s="21" t="s">
        <v>527</v>
      </c>
      <c r="I111" s="21" t="s">
        <v>528</v>
      </c>
      <c r="J111" s="21" t="s">
        <v>523</v>
      </c>
    </row>
    <row r="112" spans="2:12" ht="27.6" x14ac:dyDescent="0.3">
      <c r="B112" s="37">
        <v>4</v>
      </c>
      <c r="C112" s="33" t="s">
        <v>513</v>
      </c>
      <c r="D112" s="23" t="s">
        <v>45</v>
      </c>
      <c r="F112" s="21" t="s">
        <v>529</v>
      </c>
      <c r="G112" s="21" t="s">
        <v>530</v>
      </c>
      <c r="H112" s="21" t="s">
        <v>531</v>
      </c>
      <c r="I112" s="21" t="s">
        <v>532</v>
      </c>
      <c r="J112" s="21" t="s">
        <v>533</v>
      </c>
    </row>
    <row r="113" spans="2:12" ht="14.4" x14ac:dyDescent="0.3">
      <c r="B113" s="101">
        <v>4</v>
      </c>
      <c r="C113" s="114" t="s">
        <v>513</v>
      </c>
      <c r="D113" s="110" t="s">
        <v>82</v>
      </c>
      <c r="E113" s="104"/>
      <c r="F113" s="115" t="s">
        <v>534</v>
      </c>
      <c r="G113" s="106" t="s">
        <v>535</v>
      </c>
      <c r="H113" s="106" t="s">
        <v>536</v>
      </c>
      <c r="I113" s="106" t="s">
        <v>537</v>
      </c>
      <c r="J113" s="106" t="s">
        <v>538</v>
      </c>
    </row>
    <row r="114" spans="2:12" ht="69" x14ac:dyDescent="0.3">
      <c r="B114" s="37">
        <v>4</v>
      </c>
      <c r="C114" s="33" t="s">
        <v>513</v>
      </c>
      <c r="D114" s="23" t="s">
        <v>82</v>
      </c>
      <c r="F114" s="21" t="s">
        <v>539</v>
      </c>
      <c r="G114" s="21" t="s">
        <v>540</v>
      </c>
      <c r="H114" s="21" t="s">
        <v>541</v>
      </c>
      <c r="I114" s="21" t="s">
        <v>542</v>
      </c>
      <c r="J114" s="21" t="s">
        <v>543</v>
      </c>
    </row>
    <row r="115" spans="2:12" ht="41.4" x14ac:dyDescent="0.3">
      <c r="B115" s="37">
        <v>4</v>
      </c>
      <c r="C115" s="33" t="s">
        <v>513</v>
      </c>
      <c r="D115" s="23" t="s">
        <v>82</v>
      </c>
      <c r="F115" s="21" t="s">
        <v>544</v>
      </c>
      <c r="G115" s="21" t="s">
        <v>545</v>
      </c>
      <c r="H115" s="21" t="s">
        <v>546</v>
      </c>
      <c r="I115" s="21" t="s">
        <v>547</v>
      </c>
      <c r="J115" s="21" t="s">
        <v>548</v>
      </c>
      <c r="L115"/>
    </row>
    <row r="116" spans="2:12" ht="96.6" x14ac:dyDescent="0.3">
      <c r="B116" s="37">
        <v>4</v>
      </c>
      <c r="C116" s="32" t="s">
        <v>513</v>
      </c>
      <c r="D116" s="24" t="s">
        <v>108</v>
      </c>
      <c r="F116" s="58" t="s">
        <v>549</v>
      </c>
      <c r="G116" s="22" t="s">
        <v>550</v>
      </c>
      <c r="H116" s="22" t="s">
        <v>551</v>
      </c>
      <c r="I116" s="22" t="s">
        <v>552</v>
      </c>
      <c r="J116" s="22" t="s">
        <v>553</v>
      </c>
      <c r="K116" s="22"/>
      <c r="L116" s="81"/>
    </row>
    <row r="117" spans="2:12" ht="41.4" x14ac:dyDescent="0.3">
      <c r="B117" s="37">
        <v>4</v>
      </c>
      <c r="C117" s="33" t="s">
        <v>513</v>
      </c>
      <c r="D117" s="23" t="s">
        <v>108</v>
      </c>
      <c r="F117" s="21" t="s">
        <v>1230</v>
      </c>
      <c r="G117" s="82" t="s">
        <v>554</v>
      </c>
      <c r="H117" s="21">
        <v>1</v>
      </c>
      <c r="I117" s="21">
        <v>1.33</v>
      </c>
      <c r="J117" s="21">
        <v>1.5</v>
      </c>
    </row>
    <row r="118" spans="2:12" ht="57.6" x14ac:dyDescent="0.3">
      <c r="B118" s="101">
        <v>4</v>
      </c>
      <c r="C118" s="114" t="s">
        <v>513</v>
      </c>
      <c r="D118" s="110" t="s">
        <v>108</v>
      </c>
      <c r="E118" s="104"/>
      <c r="F118" s="115" t="s">
        <v>1231</v>
      </c>
      <c r="G118" s="118">
        <v>125000</v>
      </c>
      <c r="H118" s="118">
        <v>200000</v>
      </c>
      <c r="I118" s="118">
        <v>250000</v>
      </c>
      <c r="J118" s="118">
        <v>300000</v>
      </c>
    </row>
    <row r="119" spans="2:12" ht="27.6" x14ac:dyDescent="0.3">
      <c r="B119" s="37">
        <v>4</v>
      </c>
      <c r="C119" s="33" t="s">
        <v>513</v>
      </c>
      <c r="D119" s="23" t="s">
        <v>108</v>
      </c>
      <c r="F119" s="21" t="s">
        <v>555</v>
      </c>
      <c r="G119" s="83">
        <v>24000</v>
      </c>
      <c r="H119" s="83">
        <v>108000</v>
      </c>
      <c r="I119" s="83">
        <v>36000</v>
      </c>
      <c r="J119" s="83">
        <v>45000</v>
      </c>
      <c r="L119" s="81"/>
    </row>
    <row r="120" spans="2:12" ht="72" x14ac:dyDescent="0.3">
      <c r="B120" s="101">
        <v>4</v>
      </c>
      <c r="C120" s="114" t="s">
        <v>513</v>
      </c>
      <c r="D120" s="110" t="s">
        <v>108</v>
      </c>
      <c r="E120" s="104"/>
      <c r="F120" s="115" t="s">
        <v>556</v>
      </c>
      <c r="G120" s="106">
        <v>0.6</v>
      </c>
      <c r="H120" s="106">
        <v>1.4</v>
      </c>
      <c r="I120" s="119" t="s">
        <v>557</v>
      </c>
      <c r="J120" s="106">
        <v>2.5</v>
      </c>
      <c r="L120" s="63"/>
    </row>
    <row r="121" spans="2:12" ht="69" x14ac:dyDescent="0.3">
      <c r="B121" s="37">
        <v>4</v>
      </c>
      <c r="C121" s="33" t="s">
        <v>513</v>
      </c>
      <c r="D121" s="23" t="s">
        <v>108</v>
      </c>
      <c r="F121" s="21" t="s">
        <v>558</v>
      </c>
      <c r="G121" s="21">
        <v>1.5</v>
      </c>
      <c r="H121" s="21">
        <v>1</v>
      </c>
      <c r="I121" s="21">
        <v>2</v>
      </c>
      <c r="J121" s="21">
        <v>0.5</v>
      </c>
    </row>
    <row r="122" spans="2:12" ht="55.2" x14ac:dyDescent="0.3">
      <c r="B122" s="37">
        <v>4</v>
      </c>
      <c r="C122" s="32" t="s">
        <v>513</v>
      </c>
      <c r="D122" s="24" t="s">
        <v>82</v>
      </c>
      <c r="F122" s="22" t="s">
        <v>559</v>
      </c>
      <c r="G122" s="83">
        <v>100000</v>
      </c>
      <c r="H122" s="83">
        <v>75000</v>
      </c>
      <c r="I122" s="83">
        <v>125000</v>
      </c>
      <c r="J122" s="83">
        <v>85000</v>
      </c>
      <c r="K122" s="22"/>
      <c r="L122"/>
    </row>
    <row r="123" spans="2:12" ht="27.6" x14ac:dyDescent="0.3">
      <c r="B123" s="37">
        <v>4</v>
      </c>
      <c r="C123" s="33" t="s">
        <v>513</v>
      </c>
      <c r="D123" s="23" t="s">
        <v>108</v>
      </c>
      <c r="F123" s="21" t="s">
        <v>560</v>
      </c>
      <c r="G123" s="97">
        <f>(14000*3)/5</f>
        <v>8400</v>
      </c>
      <c r="H123" s="97">
        <f>(14000*5)/3</f>
        <v>23333.333333333332</v>
      </c>
      <c r="I123" s="97">
        <v>14000</v>
      </c>
      <c r="J123" s="97">
        <v>16000</v>
      </c>
      <c r="L123" s="63"/>
    </row>
    <row r="124" spans="2:12" ht="14.4" x14ac:dyDescent="0.3">
      <c r="B124" s="101">
        <v>4</v>
      </c>
      <c r="C124" s="114" t="s">
        <v>561</v>
      </c>
      <c r="D124" s="110" t="s">
        <v>45</v>
      </c>
      <c r="E124" s="104"/>
      <c r="F124" s="120" t="s">
        <v>562</v>
      </c>
      <c r="G124" s="106" t="s">
        <v>563</v>
      </c>
      <c r="H124" s="106" t="s">
        <v>564</v>
      </c>
      <c r="I124" s="106" t="s">
        <v>565</v>
      </c>
      <c r="J124" s="106" t="s">
        <v>566</v>
      </c>
    </row>
    <row r="125" spans="2:12" x14ac:dyDescent="0.3">
      <c r="B125" s="37">
        <v>4</v>
      </c>
      <c r="C125" s="32" t="s">
        <v>561</v>
      </c>
      <c r="D125" s="24" t="s">
        <v>45</v>
      </c>
      <c r="F125" s="22" t="s">
        <v>567</v>
      </c>
      <c r="G125" s="22" t="s">
        <v>568</v>
      </c>
      <c r="H125" s="22" t="s">
        <v>569</v>
      </c>
      <c r="I125" s="22" t="s">
        <v>570</v>
      </c>
      <c r="J125" s="22" t="s">
        <v>571</v>
      </c>
      <c r="K125" s="22"/>
    </row>
    <row r="126" spans="2:12" ht="27.6" x14ac:dyDescent="0.3">
      <c r="B126" s="37">
        <v>4</v>
      </c>
      <c r="C126" s="33" t="s">
        <v>561</v>
      </c>
      <c r="D126" s="23" t="s">
        <v>45</v>
      </c>
      <c r="F126" s="21" t="s">
        <v>572</v>
      </c>
      <c r="G126" s="21" t="s">
        <v>573</v>
      </c>
      <c r="H126" s="21" t="s">
        <v>574</v>
      </c>
      <c r="I126" s="21" t="s">
        <v>575</v>
      </c>
      <c r="J126" s="21" t="s">
        <v>576</v>
      </c>
    </row>
    <row r="127" spans="2:12" ht="27.6" x14ac:dyDescent="0.3">
      <c r="B127" s="37">
        <v>4</v>
      </c>
      <c r="C127" s="33" t="s">
        <v>561</v>
      </c>
      <c r="D127" s="23" t="s">
        <v>45</v>
      </c>
      <c r="F127" s="21" t="s">
        <v>577</v>
      </c>
      <c r="G127" s="21" t="s">
        <v>578</v>
      </c>
      <c r="H127" s="21" t="s">
        <v>579</v>
      </c>
      <c r="I127" s="21" t="s">
        <v>580</v>
      </c>
      <c r="J127" s="21" t="s">
        <v>581</v>
      </c>
    </row>
    <row r="128" spans="2:12" ht="41.4" x14ac:dyDescent="0.3">
      <c r="B128" s="37">
        <v>4</v>
      </c>
      <c r="C128" s="33" t="s">
        <v>561</v>
      </c>
      <c r="D128" s="23" t="s">
        <v>82</v>
      </c>
      <c r="F128" s="21" t="s">
        <v>582</v>
      </c>
      <c r="G128" s="21" t="s">
        <v>583</v>
      </c>
      <c r="H128" s="21" t="s">
        <v>584</v>
      </c>
      <c r="I128" s="21" t="s">
        <v>585</v>
      </c>
      <c r="J128" s="21" t="s">
        <v>586</v>
      </c>
    </row>
    <row r="129" spans="2:12" x14ac:dyDescent="0.3">
      <c r="B129" s="37">
        <v>4</v>
      </c>
      <c r="C129" s="33" t="s">
        <v>561</v>
      </c>
      <c r="D129" s="23" t="s">
        <v>82</v>
      </c>
      <c r="F129" s="21" t="s">
        <v>1232</v>
      </c>
      <c r="G129" s="21" t="s">
        <v>587</v>
      </c>
      <c r="H129" s="21" t="s">
        <v>588</v>
      </c>
      <c r="I129" s="21" t="s">
        <v>589</v>
      </c>
      <c r="J129" s="21" t="s">
        <v>590</v>
      </c>
    </row>
    <row r="130" spans="2:12" ht="41.4" x14ac:dyDescent="0.3">
      <c r="B130" s="101">
        <v>5</v>
      </c>
      <c r="C130" s="102" t="s">
        <v>591</v>
      </c>
      <c r="D130" s="103" t="s">
        <v>45</v>
      </c>
      <c r="E130" s="104"/>
      <c r="F130" s="113" t="s">
        <v>592</v>
      </c>
      <c r="G130" s="109" t="s">
        <v>593</v>
      </c>
      <c r="H130" s="109" t="s">
        <v>594</v>
      </c>
      <c r="I130" s="109" t="s">
        <v>595</v>
      </c>
      <c r="J130" s="109" t="s">
        <v>596</v>
      </c>
      <c r="K130" s="22"/>
    </row>
    <row r="131" spans="2:12" ht="41.4" x14ac:dyDescent="0.3">
      <c r="B131" s="101">
        <v>5</v>
      </c>
      <c r="C131" s="102" t="s">
        <v>591</v>
      </c>
      <c r="D131" s="103" t="s">
        <v>82</v>
      </c>
      <c r="E131" s="104"/>
      <c r="F131" s="113" t="s">
        <v>597</v>
      </c>
      <c r="G131" s="109" t="s">
        <v>598</v>
      </c>
      <c r="H131" s="109" t="s">
        <v>599</v>
      </c>
      <c r="I131" s="109" t="s">
        <v>600</v>
      </c>
      <c r="J131" s="109" t="s">
        <v>601</v>
      </c>
      <c r="K131" s="22"/>
    </row>
    <row r="132" spans="2:12" ht="55.2" x14ac:dyDescent="0.3">
      <c r="B132" s="37">
        <v>5</v>
      </c>
      <c r="C132" s="32" t="s">
        <v>591</v>
      </c>
      <c r="D132" s="24" t="s">
        <v>82</v>
      </c>
      <c r="F132" s="22" t="s">
        <v>602</v>
      </c>
      <c r="G132" s="22" t="s">
        <v>603</v>
      </c>
      <c r="H132" s="22" t="s">
        <v>604</v>
      </c>
      <c r="I132" s="22" t="s">
        <v>605</v>
      </c>
      <c r="J132" s="22" t="s">
        <v>606</v>
      </c>
      <c r="K132" s="22"/>
    </row>
    <row r="133" spans="2:12" ht="27.6" x14ac:dyDescent="0.3">
      <c r="B133" s="37">
        <v>5</v>
      </c>
      <c r="C133" s="32" t="s">
        <v>591</v>
      </c>
      <c r="D133" s="24" t="s">
        <v>82</v>
      </c>
      <c r="F133" s="22" t="s">
        <v>607</v>
      </c>
      <c r="G133" s="22" t="s">
        <v>608</v>
      </c>
      <c r="H133" s="22" t="s">
        <v>609</v>
      </c>
      <c r="I133" s="22" t="s">
        <v>610</v>
      </c>
      <c r="J133" s="22" t="s">
        <v>611</v>
      </c>
      <c r="K133" s="22"/>
    </row>
    <row r="134" spans="2:12" ht="27.6" x14ac:dyDescent="0.3">
      <c r="B134" s="37">
        <v>5</v>
      </c>
      <c r="C134" s="32" t="s">
        <v>591</v>
      </c>
      <c r="D134" s="24" t="s">
        <v>108</v>
      </c>
      <c r="F134" s="1" t="s">
        <v>612</v>
      </c>
      <c r="G134" s="67">
        <v>1.6299999999999999E-2</v>
      </c>
      <c r="H134" s="67">
        <v>8.1299999999999997E-2</v>
      </c>
      <c r="I134" s="65">
        <v>0.04</v>
      </c>
      <c r="J134" s="67">
        <v>5.0000000000000001E-3</v>
      </c>
      <c r="K134" s="22"/>
    </row>
    <row r="135" spans="2:12" ht="57.6" x14ac:dyDescent="0.3">
      <c r="B135" s="101">
        <v>5</v>
      </c>
      <c r="C135" s="102" t="s">
        <v>591</v>
      </c>
      <c r="D135" s="103" t="s">
        <v>82</v>
      </c>
      <c r="E135" s="104"/>
      <c r="F135" s="121" t="s">
        <v>613</v>
      </c>
      <c r="G135" s="122">
        <v>10000</v>
      </c>
      <c r="H135" s="122">
        <v>15000</v>
      </c>
      <c r="I135" s="122">
        <v>20000</v>
      </c>
      <c r="J135" s="122">
        <v>30000</v>
      </c>
      <c r="K135" s="22"/>
    </row>
    <row r="136" spans="2:12" ht="27.6" x14ac:dyDescent="0.3">
      <c r="B136" s="37">
        <v>5</v>
      </c>
      <c r="C136" s="32" t="s">
        <v>614</v>
      </c>
      <c r="D136" s="24" t="s">
        <v>45</v>
      </c>
      <c r="F136" s="22" t="s">
        <v>615</v>
      </c>
      <c r="G136" s="22" t="s">
        <v>616</v>
      </c>
      <c r="H136" s="22" t="s">
        <v>617</v>
      </c>
      <c r="I136" s="22" t="s">
        <v>618</v>
      </c>
      <c r="J136" s="22" t="s">
        <v>619</v>
      </c>
      <c r="K136" s="22"/>
    </row>
    <row r="137" spans="2:12" ht="27.6" x14ac:dyDescent="0.3">
      <c r="B137" s="37">
        <v>5</v>
      </c>
      <c r="C137" s="32" t="s">
        <v>614</v>
      </c>
      <c r="D137" s="24" t="s">
        <v>45</v>
      </c>
      <c r="F137" s="22" t="s">
        <v>620</v>
      </c>
      <c r="G137" s="22" t="s">
        <v>409</v>
      </c>
      <c r="H137" s="22" t="s">
        <v>621</v>
      </c>
      <c r="I137" s="22" t="s">
        <v>622</v>
      </c>
      <c r="J137" s="22" t="s">
        <v>502</v>
      </c>
      <c r="K137" s="22"/>
    </row>
    <row r="138" spans="2:12" x14ac:dyDescent="0.3">
      <c r="B138" s="37">
        <v>5</v>
      </c>
      <c r="C138" s="32" t="s">
        <v>614</v>
      </c>
      <c r="D138" s="24" t="s">
        <v>45</v>
      </c>
      <c r="F138" s="22" t="s">
        <v>623</v>
      </c>
      <c r="G138" s="22" t="s">
        <v>624</v>
      </c>
      <c r="H138" s="22" t="s">
        <v>625</v>
      </c>
      <c r="I138" s="22" t="s">
        <v>626</v>
      </c>
      <c r="J138" s="22" t="s">
        <v>627</v>
      </c>
      <c r="K138" s="22"/>
    </row>
    <row r="139" spans="2:12" ht="27.6" x14ac:dyDescent="0.3">
      <c r="B139" s="101">
        <v>5</v>
      </c>
      <c r="C139" s="102" t="s">
        <v>614</v>
      </c>
      <c r="D139" s="103" t="s">
        <v>45</v>
      </c>
      <c r="E139" s="104"/>
      <c r="F139" s="111" t="s">
        <v>628</v>
      </c>
      <c r="G139" s="109" t="s">
        <v>629</v>
      </c>
      <c r="H139" s="109" t="s">
        <v>630</v>
      </c>
      <c r="I139" s="109" t="s">
        <v>631</v>
      </c>
      <c r="J139" s="109" t="s">
        <v>632</v>
      </c>
      <c r="K139" s="22"/>
    </row>
    <row r="140" spans="2:12" ht="27.6" x14ac:dyDescent="0.3">
      <c r="B140" s="24">
        <v>5</v>
      </c>
      <c r="C140" s="32" t="s">
        <v>614</v>
      </c>
      <c r="D140" s="24" t="s">
        <v>45</v>
      </c>
      <c r="F140" s="22" t="s">
        <v>633</v>
      </c>
      <c r="G140" s="22" t="s">
        <v>634</v>
      </c>
      <c r="H140" s="22" t="s">
        <v>635</v>
      </c>
      <c r="I140" s="22" t="s">
        <v>636</v>
      </c>
      <c r="J140" s="22" t="s">
        <v>637</v>
      </c>
      <c r="K140" s="22"/>
    </row>
    <row r="141" spans="2:12" ht="27.6" x14ac:dyDescent="0.3">
      <c r="B141" s="24">
        <v>5</v>
      </c>
      <c r="C141" s="32" t="s">
        <v>614</v>
      </c>
      <c r="D141" s="24" t="s">
        <v>45</v>
      </c>
      <c r="F141" s="22" t="s">
        <v>638</v>
      </c>
      <c r="G141" s="22" t="s">
        <v>639</v>
      </c>
      <c r="H141" s="22" t="s">
        <v>640</v>
      </c>
      <c r="I141" s="22" t="s">
        <v>641</v>
      </c>
      <c r="J141" s="22" t="s">
        <v>642</v>
      </c>
      <c r="K141" s="22"/>
    </row>
    <row r="142" spans="2:12" ht="27.6" x14ac:dyDescent="0.3">
      <c r="B142" s="37">
        <v>5</v>
      </c>
      <c r="C142" s="32" t="s">
        <v>614</v>
      </c>
      <c r="D142" s="24" t="s">
        <v>82</v>
      </c>
      <c r="F142" s="22" t="s">
        <v>643</v>
      </c>
      <c r="G142" s="22" t="s">
        <v>644</v>
      </c>
      <c r="H142" s="22" t="s">
        <v>645</v>
      </c>
      <c r="I142" s="22" t="s">
        <v>646</v>
      </c>
      <c r="J142" s="22" t="s">
        <v>647</v>
      </c>
      <c r="K142" s="22"/>
    </row>
    <row r="143" spans="2:12" ht="27.6" x14ac:dyDescent="0.3">
      <c r="B143" s="37">
        <v>5</v>
      </c>
      <c r="C143" s="32" t="s">
        <v>614</v>
      </c>
      <c r="D143" s="24" t="s">
        <v>82</v>
      </c>
      <c r="F143" s="22" t="s">
        <v>1233</v>
      </c>
      <c r="G143" s="22" t="s">
        <v>648</v>
      </c>
      <c r="H143" s="22" t="s">
        <v>649</v>
      </c>
      <c r="I143" s="22" t="s">
        <v>1234</v>
      </c>
      <c r="J143" s="22" t="s">
        <v>650</v>
      </c>
      <c r="K143" s="22"/>
      <c r="L143"/>
    </row>
    <row r="144" spans="2:12" ht="27.6" x14ac:dyDescent="0.3">
      <c r="B144" s="101">
        <v>5</v>
      </c>
      <c r="C144" s="102" t="s">
        <v>614</v>
      </c>
      <c r="D144" s="103" t="s">
        <v>108</v>
      </c>
      <c r="E144" s="104"/>
      <c r="F144" s="111" t="s">
        <v>651</v>
      </c>
      <c r="G144" s="123">
        <v>1.825</v>
      </c>
      <c r="H144" s="123">
        <v>0.82499999999999996</v>
      </c>
      <c r="I144" s="123">
        <v>1.5249999999999999</v>
      </c>
      <c r="J144" s="123">
        <v>1.2250000000000001</v>
      </c>
      <c r="K144" s="22"/>
    </row>
    <row r="145" spans="2:12" ht="55.2" x14ac:dyDescent="0.3">
      <c r="B145" s="24">
        <v>5</v>
      </c>
      <c r="C145" s="32" t="s">
        <v>614</v>
      </c>
      <c r="D145" s="24" t="s">
        <v>108</v>
      </c>
      <c r="F145" s="22" t="s">
        <v>652</v>
      </c>
      <c r="G145" s="87">
        <v>90000</v>
      </c>
      <c r="H145" s="87">
        <v>100000</v>
      </c>
      <c r="I145" s="87">
        <v>210000</v>
      </c>
      <c r="J145" s="87">
        <v>150000</v>
      </c>
      <c r="K145" s="22"/>
    </row>
    <row r="146" spans="2:12" ht="27.6" x14ac:dyDescent="0.3">
      <c r="B146" s="37">
        <v>5</v>
      </c>
      <c r="C146" s="32" t="s">
        <v>614</v>
      </c>
      <c r="D146" s="24" t="s">
        <v>108</v>
      </c>
      <c r="F146" s="1" t="s">
        <v>1235</v>
      </c>
      <c r="G146" s="67">
        <v>0.10009999999999999</v>
      </c>
      <c r="H146" s="67">
        <v>4.0600000000000002E-3</v>
      </c>
      <c r="I146" s="67">
        <v>0.12870000000000001</v>
      </c>
      <c r="J146" s="67">
        <v>8.3000000000000001E-3</v>
      </c>
      <c r="K146" s="22"/>
      <c r="L146"/>
    </row>
    <row r="147" spans="2:12" x14ac:dyDescent="0.3">
      <c r="B147" s="37">
        <v>5</v>
      </c>
      <c r="C147" s="32" t="s">
        <v>614</v>
      </c>
      <c r="D147" s="24" t="s">
        <v>108</v>
      </c>
      <c r="F147" s="22" t="s">
        <v>1236</v>
      </c>
      <c r="G147" s="92">
        <v>20.399999999999999</v>
      </c>
      <c r="H147" s="92">
        <v>40</v>
      </c>
      <c r="I147" s="92">
        <v>10.4</v>
      </c>
      <c r="J147" s="92">
        <v>20</v>
      </c>
      <c r="K147" s="22"/>
    </row>
    <row r="148" spans="2:12" ht="27.6" x14ac:dyDescent="0.3">
      <c r="B148" s="101">
        <v>5</v>
      </c>
      <c r="C148" s="102" t="s">
        <v>614</v>
      </c>
      <c r="D148" s="103" t="s">
        <v>108</v>
      </c>
      <c r="E148" s="104"/>
      <c r="F148" s="111" t="s">
        <v>653</v>
      </c>
      <c r="G148" s="124">
        <v>530.6</v>
      </c>
      <c r="H148" s="124">
        <v>520.20000000000005</v>
      </c>
      <c r="I148" s="124">
        <v>510.8</v>
      </c>
      <c r="J148" s="124">
        <v>530</v>
      </c>
      <c r="K148" s="22"/>
    </row>
    <row r="149" spans="2:12" ht="41.4" x14ac:dyDescent="0.3">
      <c r="B149" s="37">
        <v>5</v>
      </c>
      <c r="C149" s="32" t="s">
        <v>654</v>
      </c>
      <c r="D149" s="24" t="s">
        <v>45</v>
      </c>
      <c r="F149" s="1" t="s">
        <v>655</v>
      </c>
      <c r="G149" s="22" t="s">
        <v>656</v>
      </c>
      <c r="H149" s="22" t="s">
        <v>657</v>
      </c>
      <c r="I149" s="22" t="s">
        <v>658</v>
      </c>
      <c r="J149" s="22" t="s">
        <v>659</v>
      </c>
      <c r="K149" s="22"/>
    </row>
    <row r="150" spans="2:12" ht="41.4" x14ac:dyDescent="0.3">
      <c r="B150" s="37">
        <v>5</v>
      </c>
      <c r="C150" s="32" t="s">
        <v>654</v>
      </c>
      <c r="D150" s="24" t="s">
        <v>45</v>
      </c>
      <c r="F150" t="s">
        <v>1237</v>
      </c>
      <c r="G150" s="22" t="s">
        <v>1238</v>
      </c>
      <c r="H150" s="22" t="s">
        <v>1239</v>
      </c>
      <c r="I150" s="22" t="s">
        <v>1240</v>
      </c>
      <c r="J150" s="22" t="s">
        <v>1241</v>
      </c>
      <c r="K150" s="22"/>
      <c r="L150"/>
    </row>
    <row r="151" spans="2:12" ht="27.6" x14ac:dyDescent="0.3">
      <c r="B151" s="37">
        <v>5</v>
      </c>
      <c r="C151" s="32" t="s">
        <v>654</v>
      </c>
      <c r="D151" s="24" t="s">
        <v>45</v>
      </c>
      <c r="F151" s="22" t="s">
        <v>660</v>
      </c>
      <c r="G151" s="22" t="s">
        <v>661</v>
      </c>
      <c r="H151" s="22" t="s">
        <v>662</v>
      </c>
      <c r="I151" s="22" t="s">
        <v>663</v>
      </c>
      <c r="J151" s="22" t="s">
        <v>664</v>
      </c>
      <c r="K151" s="22"/>
    </row>
    <row r="152" spans="2:12" ht="27.6" x14ac:dyDescent="0.3">
      <c r="B152" s="37">
        <v>5</v>
      </c>
      <c r="C152" s="32" t="s">
        <v>654</v>
      </c>
      <c r="D152" s="24" t="s">
        <v>45</v>
      </c>
      <c r="F152" s="22" t="s">
        <v>665</v>
      </c>
      <c r="G152" s="22" t="s">
        <v>1242</v>
      </c>
      <c r="H152" s="22" t="s">
        <v>99</v>
      </c>
      <c r="I152" s="22" t="s">
        <v>664</v>
      </c>
      <c r="J152" s="22" t="s">
        <v>661</v>
      </c>
      <c r="K152" s="22"/>
    </row>
    <row r="153" spans="2:12" ht="27.6" x14ac:dyDescent="0.3">
      <c r="B153" s="24">
        <v>5</v>
      </c>
      <c r="C153" s="32" t="s">
        <v>654</v>
      </c>
      <c r="D153" s="24" t="s">
        <v>45</v>
      </c>
      <c r="F153" s="22" t="s">
        <v>666</v>
      </c>
      <c r="G153" s="22" t="s">
        <v>667</v>
      </c>
      <c r="H153" s="22" t="s">
        <v>668</v>
      </c>
      <c r="I153" s="22" t="s">
        <v>1243</v>
      </c>
      <c r="J153" s="22" t="s">
        <v>669</v>
      </c>
      <c r="K153" s="22"/>
    </row>
    <row r="154" spans="2:12" ht="27.6" x14ac:dyDescent="0.3">
      <c r="B154" s="24">
        <v>5</v>
      </c>
      <c r="C154" s="32" t="s">
        <v>654</v>
      </c>
      <c r="D154" s="24" t="s">
        <v>45</v>
      </c>
      <c r="F154" s="1" t="s">
        <v>670</v>
      </c>
      <c r="G154" s="22" t="s">
        <v>190</v>
      </c>
      <c r="H154" s="22" t="s">
        <v>189</v>
      </c>
      <c r="I154" s="22" t="s">
        <v>188</v>
      </c>
      <c r="J154" s="22" t="s">
        <v>671</v>
      </c>
      <c r="K154" s="22"/>
      <c r="L154"/>
    </row>
    <row r="155" spans="2:12" ht="14.4" x14ac:dyDescent="0.3">
      <c r="B155" s="103">
        <v>5</v>
      </c>
      <c r="C155" s="102" t="s">
        <v>654</v>
      </c>
      <c r="D155" s="103" t="s">
        <v>45</v>
      </c>
      <c r="E155" s="104"/>
      <c r="F155" s="113" t="s">
        <v>672</v>
      </c>
      <c r="G155" s="106" t="s">
        <v>673</v>
      </c>
      <c r="H155" s="106" t="s">
        <v>622</v>
      </c>
      <c r="I155" s="109" t="s">
        <v>1242</v>
      </c>
      <c r="J155" s="109" t="s">
        <v>661</v>
      </c>
      <c r="K155" s="22"/>
    </row>
    <row r="156" spans="2:12" ht="27.6" x14ac:dyDescent="0.3">
      <c r="B156" s="37">
        <v>5</v>
      </c>
      <c r="C156" s="32" t="s">
        <v>654</v>
      </c>
      <c r="D156" s="24" t="s">
        <v>82</v>
      </c>
      <c r="F156" s="22" t="s">
        <v>674</v>
      </c>
      <c r="G156" s="21" t="s">
        <v>622</v>
      </c>
      <c r="H156" s="22" t="s">
        <v>1242</v>
      </c>
      <c r="I156" s="22" t="s">
        <v>661</v>
      </c>
      <c r="J156" s="22" t="s">
        <v>196</v>
      </c>
      <c r="K156" s="22"/>
    </row>
    <row r="157" spans="2:12" ht="27.6" x14ac:dyDescent="0.3">
      <c r="B157" s="24">
        <v>5</v>
      </c>
      <c r="C157" s="32" t="s">
        <v>654</v>
      </c>
      <c r="D157" s="24" t="s">
        <v>82</v>
      </c>
      <c r="F157" s="22" t="s">
        <v>675</v>
      </c>
      <c r="G157" s="22" t="s">
        <v>196</v>
      </c>
      <c r="H157" s="21" t="s">
        <v>622</v>
      </c>
      <c r="I157" s="22" t="s">
        <v>1242</v>
      </c>
      <c r="J157" s="22" t="s">
        <v>661</v>
      </c>
      <c r="K157" s="22"/>
    </row>
    <row r="158" spans="2:12" ht="27.6" x14ac:dyDescent="0.3">
      <c r="B158" s="37">
        <v>5</v>
      </c>
      <c r="C158" s="32" t="s">
        <v>654</v>
      </c>
      <c r="D158" s="24" t="s">
        <v>82</v>
      </c>
      <c r="F158" s="22" t="s">
        <v>1244</v>
      </c>
      <c r="G158" s="22" t="s">
        <v>196</v>
      </c>
      <c r="H158" s="21" t="s">
        <v>1245</v>
      </c>
      <c r="I158" s="22" t="s">
        <v>676</v>
      </c>
      <c r="J158" s="22" t="s">
        <v>677</v>
      </c>
      <c r="K158" s="22"/>
      <c r="L158"/>
    </row>
    <row r="159" spans="2:12" x14ac:dyDescent="0.3">
      <c r="B159" s="37">
        <v>5</v>
      </c>
      <c r="C159" s="32" t="s">
        <v>654</v>
      </c>
      <c r="D159" s="24" t="s">
        <v>108</v>
      </c>
      <c r="F159" s="22" t="s">
        <v>678</v>
      </c>
      <c r="G159" s="22">
        <v>3</v>
      </c>
      <c r="H159" s="22">
        <v>2</v>
      </c>
      <c r="I159" s="22">
        <v>1</v>
      </c>
      <c r="J159" s="22">
        <v>4</v>
      </c>
      <c r="K159" s="22"/>
    </row>
    <row r="160" spans="2:12" x14ac:dyDescent="0.3">
      <c r="B160" s="37">
        <v>5</v>
      </c>
      <c r="C160" s="32" t="s">
        <v>654</v>
      </c>
      <c r="D160" s="24" t="s">
        <v>108</v>
      </c>
      <c r="F160" s="22" t="s">
        <v>679</v>
      </c>
      <c r="G160" s="22" t="s">
        <v>680</v>
      </c>
      <c r="H160" s="22" t="s">
        <v>681</v>
      </c>
      <c r="I160" s="22" t="s">
        <v>682</v>
      </c>
      <c r="J160" s="22" t="s">
        <v>683</v>
      </c>
      <c r="K160" s="22"/>
    </row>
    <row r="161" spans="2:12" x14ac:dyDescent="0.3">
      <c r="B161" s="37">
        <v>5</v>
      </c>
      <c r="C161" s="32" t="s">
        <v>654</v>
      </c>
      <c r="D161" s="24" t="s">
        <v>108</v>
      </c>
      <c r="F161" s="22" t="s">
        <v>684</v>
      </c>
      <c r="G161" s="22" t="s">
        <v>685</v>
      </c>
      <c r="H161" s="22" t="s">
        <v>686</v>
      </c>
      <c r="I161" s="22" t="s">
        <v>687</v>
      </c>
      <c r="J161" s="22" t="s">
        <v>688</v>
      </c>
      <c r="K161" s="22"/>
    </row>
    <row r="162" spans="2:12" ht="57.6" x14ac:dyDescent="0.3">
      <c r="B162" s="101">
        <v>6</v>
      </c>
      <c r="C162" s="102" t="s">
        <v>689</v>
      </c>
      <c r="D162" s="103" t="s">
        <v>45</v>
      </c>
      <c r="E162" s="104"/>
      <c r="F162" s="113" t="s">
        <v>690</v>
      </c>
      <c r="G162" s="109" t="s">
        <v>691</v>
      </c>
      <c r="H162" s="109" t="s">
        <v>692</v>
      </c>
      <c r="I162" s="109" t="s">
        <v>693</v>
      </c>
      <c r="J162" s="109" t="s">
        <v>694</v>
      </c>
      <c r="K162" s="22"/>
    </row>
    <row r="163" spans="2:12" ht="41.4" x14ac:dyDescent="0.3">
      <c r="B163" s="37">
        <v>6</v>
      </c>
      <c r="C163" s="32" t="s">
        <v>689</v>
      </c>
      <c r="D163" s="24" t="s">
        <v>45</v>
      </c>
      <c r="F163" s="22" t="s">
        <v>695</v>
      </c>
      <c r="G163" s="22" t="s">
        <v>696</v>
      </c>
      <c r="H163" s="22" t="s">
        <v>697</v>
      </c>
      <c r="I163" s="22" t="s">
        <v>691</v>
      </c>
      <c r="J163" s="22" t="s">
        <v>698</v>
      </c>
      <c r="K163" s="22"/>
    </row>
    <row r="164" spans="2:12" ht="27.6" x14ac:dyDescent="0.3">
      <c r="B164" s="37">
        <v>6</v>
      </c>
      <c r="C164" s="32" t="s">
        <v>689</v>
      </c>
      <c r="D164" s="24" t="s">
        <v>45</v>
      </c>
      <c r="F164" s="22" t="s">
        <v>699</v>
      </c>
      <c r="G164" s="22" t="s">
        <v>700</v>
      </c>
      <c r="H164" s="22" t="s">
        <v>701</v>
      </c>
      <c r="I164" s="22" t="s">
        <v>702</v>
      </c>
      <c r="J164" s="22" t="s">
        <v>703</v>
      </c>
      <c r="K164" s="22"/>
    </row>
    <row r="165" spans="2:12" ht="27.6" x14ac:dyDescent="0.3">
      <c r="B165" s="24">
        <v>6</v>
      </c>
      <c r="C165" s="32" t="s">
        <v>689</v>
      </c>
      <c r="D165" s="24" t="s">
        <v>45</v>
      </c>
      <c r="F165" s="22" t="s">
        <v>704</v>
      </c>
      <c r="G165" s="21" t="s">
        <v>705</v>
      </c>
      <c r="H165" s="22" t="s">
        <v>706</v>
      </c>
      <c r="I165" s="22" t="s">
        <v>707</v>
      </c>
      <c r="J165" s="22" t="s">
        <v>708</v>
      </c>
      <c r="K165" s="22"/>
    </row>
    <row r="166" spans="2:12" x14ac:dyDescent="0.3">
      <c r="B166" s="24">
        <v>6</v>
      </c>
      <c r="C166" s="32" t="s">
        <v>689</v>
      </c>
      <c r="D166" s="24" t="s">
        <v>45</v>
      </c>
      <c r="F166" s="22" t="s">
        <v>709</v>
      </c>
      <c r="G166" s="22" t="s">
        <v>710</v>
      </c>
      <c r="H166" s="22" t="s">
        <v>711</v>
      </c>
      <c r="I166" s="22" t="s">
        <v>712</v>
      </c>
      <c r="J166" s="22" t="s">
        <v>713</v>
      </c>
      <c r="K166" s="22"/>
    </row>
    <row r="167" spans="2:12" ht="27.6" x14ac:dyDescent="0.3">
      <c r="B167" s="24">
        <v>6</v>
      </c>
      <c r="C167" s="32" t="s">
        <v>689</v>
      </c>
      <c r="D167" s="24" t="s">
        <v>45</v>
      </c>
      <c r="F167" s="22" t="s">
        <v>714</v>
      </c>
      <c r="G167" s="22" t="s">
        <v>715</v>
      </c>
      <c r="H167" s="22" t="s">
        <v>716</v>
      </c>
      <c r="I167" s="22" t="s">
        <v>717</v>
      </c>
      <c r="J167" s="22" t="s">
        <v>718</v>
      </c>
      <c r="K167" s="22"/>
    </row>
    <row r="168" spans="2:12" ht="14.4" x14ac:dyDescent="0.3">
      <c r="B168" s="103">
        <v>6</v>
      </c>
      <c r="C168" s="102" t="s">
        <v>689</v>
      </c>
      <c r="D168" s="103" t="s">
        <v>45</v>
      </c>
      <c r="E168" s="104"/>
      <c r="F168" s="113" t="s">
        <v>1246</v>
      </c>
      <c r="G168" s="109" t="s">
        <v>719</v>
      </c>
      <c r="H168" s="109" t="s">
        <v>720</v>
      </c>
      <c r="I168" s="109" t="s">
        <v>721</v>
      </c>
      <c r="J168" s="109" t="s">
        <v>722</v>
      </c>
      <c r="K168" s="22"/>
    </row>
    <row r="169" spans="2:12" ht="27.6" x14ac:dyDescent="0.3">
      <c r="B169" s="24">
        <v>6</v>
      </c>
      <c r="C169" s="32" t="s">
        <v>689</v>
      </c>
      <c r="D169" s="24" t="s">
        <v>45</v>
      </c>
      <c r="F169" s="22" t="s">
        <v>723</v>
      </c>
      <c r="G169" s="22" t="s">
        <v>724</v>
      </c>
      <c r="H169" s="22" t="s">
        <v>725</v>
      </c>
      <c r="I169" s="22" t="s">
        <v>441</v>
      </c>
      <c r="J169" s="22" t="s">
        <v>726</v>
      </c>
      <c r="K169" s="22"/>
    </row>
    <row r="170" spans="2:12" ht="27.6" x14ac:dyDescent="0.3">
      <c r="B170" s="24">
        <v>6</v>
      </c>
      <c r="C170" s="32" t="s">
        <v>689</v>
      </c>
      <c r="D170" s="24" t="s">
        <v>45</v>
      </c>
      <c r="F170" s="22" t="s">
        <v>727</v>
      </c>
      <c r="G170" s="22" t="s">
        <v>728</v>
      </c>
      <c r="H170" s="22" t="s">
        <v>1247</v>
      </c>
      <c r="I170" s="22" t="s">
        <v>1248</v>
      </c>
      <c r="J170" s="22" t="s">
        <v>1249</v>
      </c>
      <c r="L170"/>
    </row>
    <row r="171" spans="2:12" x14ac:dyDescent="0.3">
      <c r="B171" s="24">
        <v>6</v>
      </c>
      <c r="C171" s="32" t="s">
        <v>689</v>
      </c>
      <c r="D171" s="24" t="s">
        <v>45</v>
      </c>
      <c r="F171" s="22" t="s">
        <v>1250</v>
      </c>
      <c r="G171" s="22" t="s">
        <v>729</v>
      </c>
      <c r="H171" s="22" t="s">
        <v>730</v>
      </c>
      <c r="I171" s="22" t="s">
        <v>731</v>
      </c>
      <c r="J171" s="22" t="s">
        <v>78</v>
      </c>
      <c r="K171" s="22"/>
    </row>
    <row r="172" spans="2:12" x14ac:dyDescent="0.3">
      <c r="B172" s="24">
        <v>6</v>
      </c>
      <c r="C172" s="32" t="s">
        <v>689</v>
      </c>
      <c r="D172" s="24" t="s">
        <v>82</v>
      </c>
      <c r="F172" s="22" t="s">
        <v>732</v>
      </c>
      <c r="G172" s="22" t="s">
        <v>733</v>
      </c>
      <c r="H172" s="22" t="s">
        <v>734</v>
      </c>
      <c r="I172" s="22" t="s">
        <v>735</v>
      </c>
      <c r="J172" s="22" t="s">
        <v>736</v>
      </c>
      <c r="K172" s="22"/>
    </row>
    <row r="173" spans="2:12" ht="129.6" x14ac:dyDescent="0.3">
      <c r="B173" s="101">
        <v>6</v>
      </c>
      <c r="C173" s="102" t="s">
        <v>689</v>
      </c>
      <c r="D173" s="103" t="s">
        <v>108</v>
      </c>
      <c r="E173" s="104"/>
      <c r="F173" s="113" t="s">
        <v>1251</v>
      </c>
      <c r="G173" s="125">
        <v>211.5</v>
      </c>
      <c r="H173" s="125">
        <v>111.5</v>
      </c>
      <c r="I173" s="125">
        <v>150</v>
      </c>
      <c r="J173" s="125">
        <v>120</v>
      </c>
      <c r="K173" s="22"/>
    </row>
    <row r="174" spans="2:12" ht="27.6" x14ac:dyDescent="0.3">
      <c r="B174" s="24">
        <v>6</v>
      </c>
      <c r="C174" s="32" t="s">
        <v>689</v>
      </c>
      <c r="D174" s="24" t="s">
        <v>108</v>
      </c>
      <c r="F174" s="22" t="s">
        <v>737</v>
      </c>
      <c r="G174" s="87">
        <v>198.9</v>
      </c>
      <c r="H174" s="87">
        <v>183</v>
      </c>
      <c r="I174" s="87">
        <v>153</v>
      </c>
      <c r="J174" s="87">
        <v>189.9</v>
      </c>
    </row>
    <row r="175" spans="2:12" ht="27.6" x14ac:dyDescent="0.3">
      <c r="B175" s="24">
        <v>6</v>
      </c>
      <c r="C175" s="32" t="s">
        <v>689</v>
      </c>
      <c r="D175" s="24" t="s">
        <v>108</v>
      </c>
      <c r="F175" s="22" t="s">
        <v>738</v>
      </c>
      <c r="G175" s="87">
        <v>479.2</v>
      </c>
      <c r="H175" s="87">
        <v>119.8</v>
      </c>
      <c r="I175" s="87">
        <v>118.9</v>
      </c>
      <c r="J175" s="87">
        <v>497.8</v>
      </c>
      <c r="K175" s="22"/>
    </row>
    <row r="176" spans="2:12" ht="28.8" x14ac:dyDescent="0.3">
      <c r="B176" s="103">
        <v>6</v>
      </c>
      <c r="C176" s="102" t="s">
        <v>689</v>
      </c>
      <c r="D176" s="103" t="s">
        <v>108</v>
      </c>
      <c r="E176" s="104"/>
      <c r="F176" s="113" t="s">
        <v>739</v>
      </c>
      <c r="G176" s="125">
        <v>16500</v>
      </c>
      <c r="H176" s="125">
        <v>15840</v>
      </c>
      <c r="I176" s="126">
        <v>14850</v>
      </c>
      <c r="J176" s="125">
        <v>3960</v>
      </c>
      <c r="K176" s="22"/>
    </row>
    <row r="177" spans="2:12" x14ac:dyDescent="0.3">
      <c r="B177" s="24">
        <v>6</v>
      </c>
      <c r="C177" s="32" t="s">
        <v>689</v>
      </c>
      <c r="D177" s="24" t="s">
        <v>108</v>
      </c>
      <c r="F177" s="22" t="s">
        <v>740</v>
      </c>
      <c r="G177" s="22" t="s">
        <v>741</v>
      </c>
      <c r="H177" s="22" t="s">
        <v>742</v>
      </c>
      <c r="I177" s="22" t="s">
        <v>743</v>
      </c>
      <c r="J177" s="22" t="s">
        <v>744</v>
      </c>
      <c r="K177" s="22"/>
    </row>
    <row r="178" spans="2:12" ht="41.4" x14ac:dyDescent="0.3">
      <c r="B178" s="24">
        <v>6</v>
      </c>
      <c r="C178" s="32" t="s">
        <v>689</v>
      </c>
      <c r="D178" s="24" t="s">
        <v>108</v>
      </c>
      <c r="F178" s="22" t="s">
        <v>745</v>
      </c>
      <c r="G178" s="22" t="s">
        <v>746</v>
      </c>
      <c r="H178" s="22" t="s">
        <v>747</v>
      </c>
      <c r="I178" s="22" t="s">
        <v>748</v>
      </c>
      <c r="J178" s="22" t="s">
        <v>749</v>
      </c>
      <c r="K178" s="22"/>
    </row>
    <row r="179" spans="2:12" ht="55.2" x14ac:dyDescent="0.3">
      <c r="B179" s="24">
        <v>6</v>
      </c>
      <c r="C179" s="32" t="s">
        <v>689</v>
      </c>
      <c r="D179" s="24" t="s">
        <v>108</v>
      </c>
      <c r="F179" s="22" t="s">
        <v>750</v>
      </c>
      <c r="G179" s="22" t="s">
        <v>751</v>
      </c>
      <c r="H179" s="22" t="s">
        <v>752</v>
      </c>
      <c r="I179" s="22" t="s">
        <v>753</v>
      </c>
      <c r="J179" s="22" t="s">
        <v>754</v>
      </c>
      <c r="K179" s="22"/>
    </row>
    <row r="180" spans="2:12" ht="27.6" x14ac:dyDescent="0.3">
      <c r="B180" s="37">
        <v>6</v>
      </c>
      <c r="C180" s="32" t="s">
        <v>755</v>
      </c>
      <c r="D180" s="24" t="s">
        <v>45</v>
      </c>
      <c r="F180" s="22" t="s">
        <v>756</v>
      </c>
      <c r="G180" s="22" t="s">
        <v>757</v>
      </c>
      <c r="H180" s="22" t="s">
        <v>758</v>
      </c>
      <c r="I180" s="22" t="s">
        <v>759</v>
      </c>
      <c r="J180" s="22" t="s">
        <v>760</v>
      </c>
      <c r="K180" s="22"/>
    </row>
    <row r="181" spans="2:12" ht="27.6" x14ac:dyDescent="0.3">
      <c r="B181" s="24">
        <v>6</v>
      </c>
      <c r="C181" s="32" t="s">
        <v>755</v>
      </c>
      <c r="D181" s="24" t="s">
        <v>45</v>
      </c>
      <c r="F181" s="22" t="s">
        <v>761</v>
      </c>
      <c r="G181" s="22" t="s">
        <v>762</v>
      </c>
      <c r="H181" s="22" t="s">
        <v>763</v>
      </c>
      <c r="I181" s="22" t="s">
        <v>764</v>
      </c>
      <c r="J181" s="22" t="s">
        <v>765</v>
      </c>
      <c r="K181" s="22"/>
    </row>
    <row r="182" spans="2:12" ht="28.2" thickBot="1" x14ac:dyDescent="0.35">
      <c r="B182" s="24">
        <v>6</v>
      </c>
      <c r="C182" s="32" t="s">
        <v>755</v>
      </c>
      <c r="D182" s="24" t="s">
        <v>82</v>
      </c>
      <c r="F182" s="22" t="s">
        <v>766</v>
      </c>
      <c r="G182" s="22" t="s">
        <v>767</v>
      </c>
      <c r="H182" s="22" t="s">
        <v>768</v>
      </c>
      <c r="I182" s="22" t="s">
        <v>769</v>
      </c>
      <c r="J182" s="22" t="s">
        <v>770</v>
      </c>
      <c r="K182" s="22"/>
    </row>
    <row r="183" spans="2:12" ht="44.4" thickTop="1" thickBot="1" x14ac:dyDescent="0.35">
      <c r="B183" s="24">
        <v>6</v>
      </c>
      <c r="C183" s="32" t="s">
        <v>755</v>
      </c>
      <c r="D183" s="24" t="s">
        <v>82</v>
      </c>
      <c r="F183" s="89" t="s">
        <v>1252</v>
      </c>
      <c r="G183" s="22" t="s">
        <v>767</v>
      </c>
      <c r="H183" s="22" t="s">
        <v>768</v>
      </c>
      <c r="I183" s="22" t="s">
        <v>769</v>
      </c>
      <c r="J183" s="22" t="s">
        <v>770</v>
      </c>
      <c r="K183" s="22"/>
      <c r="L183" s="98" t="s">
        <v>1253</v>
      </c>
    </row>
    <row r="184" spans="2:12" ht="28.2" thickTop="1" x14ac:dyDescent="0.3">
      <c r="B184" s="24">
        <v>6</v>
      </c>
      <c r="C184" s="32" t="s">
        <v>755</v>
      </c>
      <c r="D184" s="24" t="s">
        <v>82</v>
      </c>
      <c r="F184" s="22" t="s">
        <v>771</v>
      </c>
      <c r="G184" s="22" t="s">
        <v>772</v>
      </c>
      <c r="H184" s="22" t="s">
        <v>773</v>
      </c>
      <c r="I184" s="22" t="s">
        <v>774</v>
      </c>
      <c r="J184" s="22" t="s">
        <v>775</v>
      </c>
      <c r="K184" s="22"/>
      <c r="L184"/>
    </row>
    <row r="185" spans="2:12" ht="28.8" x14ac:dyDescent="0.3">
      <c r="B185" s="103">
        <v>6</v>
      </c>
      <c r="C185" s="102" t="s">
        <v>755</v>
      </c>
      <c r="D185" s="103" t="s">
        <v>82</v>
      </c>
      <c r="E185" s="104"/>
      <c r="F185" s="113" t="s">
        <v>1254</v>
      </c>
      <c r="G185" s="125">
        <v>85</v>
      </c>
      <c r="H185" s="125">
        <v>30</v>
      </c>
      <c r="I185" s="125">
        <v>55</v>
      </c>
      <c r="J185" s="125">
        <v>25</v>
      </c>
      <c r="K185" s="22"/>
    </row>
    <row r="186" spans="2:12" ht="55.2" x14ac:dyDescent="0.3">
      <c r="B186" s="24">
        <v>6</v>
      </c>
      <c r="C186" s="32" t="s">
        <v>755</v>
      </c>
      <c r="D186" s="24" t="s">
        <v>82</v>
      </c>
      <c r="F186" s="22" t="s">
        <v>776</v>
      </c>
      <c r="G186" s="22" t="s">
        <v>777</v>
      </c>
      <c r="H186" s="22" t="s">
        <v>1255</v>
      </c>
      <c r="I186" s="22" t="s">
        <v>778</v>
      </c>
      <c r="J186" s="22" t="s">
        <v>779</v>
      </c>
      <c r="K186" s="22"/>
    </row>
    <row r="187" spans="2:12" ht="158.4" x14ac:dyDescent="0.3">
      <c r="B187" s="24">
        <v>6</v>
      </c>
      <c r="C187" s="32" t="s">
        <v>755</v>
      </c>
      <c r="D187" s="24" t="s">
        <v>108</v>
      </c>
      <c r="F187" s="63" t="s">
        <v>780</v>
      </c>
      <c r="G187" s="91">
        <v>150</v>
      </c>
      <c r="H187" s="91">
        <f>(1500-1250)*30%</f>
        <v>75</v>
      </c>
      <c r="I187" s="91">
        <f>(1500-1000)*10%</f>
        <v>50</v>
      </c>
      <c r="J187" s="91">
        <v>25</v>
      </c>
      <c r="K187" s="22"/>
      <c r="L187" t="s">
        <v>781</v>
      </c>
    </row>
    <row r="188" spans="2:12" ht="27.6" x14ac:dyDescent="0.3">
      <c r="B188" s="24">
        <v>6</v>
      </c>
      <c r="C188" s="32" t="s">
        <v>755</v>
      </c>
      <c r="D188" s="24" t="s">
        <v>108</v>
      </c>
      <c r="F188" s="21" t="s">
        <v>1260</v>
      </c>
      <c r="G188" s="93" t="s">
        <v>1256</v>
      </c>
      <c r="H188" s="21" t="s">
        <v>1257</v>
      </c>
      <c r="I188" s="21" t="s">
        <v>1258</v>
      </c>
      <c r="J188" s="21" t="s">
        <v>1259</v>
      </c>
      <c r="K188" s="22"/>
    </row>
    <row r="189" spans="2:12" ht="57.6" x14ac:dyDescent="0.3">
      <c r="B189" s="101">
        <v>6</v>
      </c>
      <c r="C189" s="102" t="s">
        <v>782</v>
      </c>
      <c r="D189" s="103" t="s">
        <v>45</v>
      </c>
      <c r="E189" s="104"/>
      <c r="F189" s="113" t="s">
        <v>783</v>
      </c>
      <c r="G189" s="109" t="s">
        <v>784</v>
      </c>
      <c r="H189" s="109" t="s">
        <v>785</v>
      </c>
      <c r="I189" s="109" t="s">
        <v>786</v>
      </c>
      <c r="J189" s="109" t="s">
        <v>787</v>
      </c>
      <c r="K189" s="22"/>
    </row>
    <row r="190" spans="2:12" x14ac:dyDescent="0.3">
      <c r="B190" s="24">
        <v>6</v>
      </c>
      <c r="C190" s="32" t="s">
        <v>782</v>
      </c>
      <c r="D190" s="24" t="s">
        <v>45</v>
      </c>
      <c r="F190" s="22" t="s">
        <v>788</v>
      </c>
      <c r="G190" s="22" t="s">
        <v>789</v>
      </c>
      <c r="H190" s="22" t="s">
        <v>790</v>
      </c>
      <c r="I190" s="22" t="s">
        <v>791</v>
      </c>
      <c r="J190" s="22" t="s">
        <v>792</v>
      </c>
      <c r="K190" s="22"/>
    </row>
    <row r="191" spans="2:12" ht="27.6" x14ac:dyDescent="0.3">
      <c r="B191" s="24">
        <v>6</v>
      </c>
      <c r="C191" s="32" t="s">
        <v>782</v>
      </c>
      <c r="D191" s="24" t="s">
        <v>82</v>
      </c>
      <c r="F191" s="22" t="s">
        <v>793</v>
      </c>
      <c r="G191" s="22" t="s">
        <v>794</v>
      </c>
      <c r="H191" s="22" t="s">
        <v>790</v>
      </c>
      <c r="I191" s="22" t="s">
        <v>791</v>
      </c>
      <c r="J191" s="22" t="s">
        <v>792</v>
      </c>
      <c r="K191" s="22"/>
    </row>
    <row r="192" spans="2:12" ht="27.6" x14ac:dyDescent="0.3">
      <c r="B192" s="24">
        <v>6</v>
      </c>
      <c r="C192" s="32" t="s">
        <v>782</v>
      </c>
      <c r="D192" s="24" t="s">
        <v>82</v>
      </c>
      <c r="E192" s="100" t="s">
        <v>795</v>
      </c>
      <c r="F192" s="22" t="s">
        <v>1261</v>
      </c>
      <c r="G192" s="22" t="s">
        <v>1262</v>
      </c>
      <c r="H192" s="22" t="s">
        <v>1263</v>
      </c>
      <c r="I192" s="22" t="s">
        <v>1264</v>
      </c>
      <c r="J192" s="22" t="s">
        <v>1265</v>
      </c>
      <c r="K192" s="22"/>
      <c r="L192"/>
    </row>
    <row r="193" spans="2:12" ht="28.8" x14ac:dyDescent="0.3">
      <c r="B193" s="24">
        <v>6</v>
      </c>
      <c r="C193" s="32" t="s">
        <v>782</v>
      </c>
      <c r="D193" s="24" t="s">
        <v>82</v>
      </c>
      <c r="E193" s="100" t="s">
        <v>796</v>
      </c>
      <c r="F193" t="s">
        <v>1266</v>
      </c>
      <c r="G193" s="22" t="s">
        <v>797</v>
      </c>
      <c r="H193" s="22" t="s">
        <v>798</v>
      </c>
      <c r="I193" s="22" t="s">
        <v>799</v>
      </c>
      <c r="J193" s="22" t="s">
        <v>800</v>
      </c>
      <c r="K193" s="22"/>
      <c r="L193"/>
    </row>
    <row r="194" spans="2:12" ht="12.75" customHeight="1" x14ac:dyDescent="0.3">
      <c r="B194" s="37"/>
    </row>
    <row r="195" spans="2:12" x14ac:dyDescent="0.3">
      <c r="B195" s="37"/>
    </row>
    <row r="196" spans="2:12" x14ac:dyDescent="0.3">
      <c r="B196" s="37"/>
    </row>
    <row r="197" spans="2:12" x14ac:dyDescent="0.3">
      <c r="B197" s="37"/>
    </row>
    <row r="198" spans="2:12" x14ac:dyDescent="0.3">
      <c r="B198" s="37"/>
      <c r="C198" s="32"/>
      <c r="D198" s="24"/>
      <c r="F198" s="22"/>
      <c r="G198" s="22"/>
      <c r="H198" s="22"/>
      <c r="I198" s="22"/>
      <c r="J198" s="22"/>
      <c r="K198" s="22"/>
    </row>
    <row r="199" spans="2:12" x14ac:dyDescent="0.3">
      <c r="B199" s="37"/>
      <c r="C199" s="32"/>
      <c r="D199" s="24"/>
      <c r="F199" s="58"/>
      <c r="G199" s="22"/>
      <c r="H199" s="22"/>
      <c r="I199" s="22"/>
      <c r="J199" s="22"/>
      <c r="K199" s="22"/>
    </row>
    <row r="200" spans="2:12" x14ac:dyDescent="0.3">
      <c r="B200" s="37"/>
      <c r="C200" s="32"/>
      <c r="D200" s="24"/>
      <c r="F200" s="22"/>
      <c r="G200" s="58"/>
      <c r="H200" s="22"/>
      <c r="I200" s="22"/>
      <c r="J200" s="22"/>
      <c r="K200" s="22"/>
    </row>
    <row r="201" spans="2:12" x14ac:dyDescent="0.3">
      <c r="B201" s="37"/>
      <c r="C201" s="32"/>
      <c r="D201" s="24"/>
      <c r="F201" s="22"/>
      <c r="G201" s="22"/>
      <c r="H201" s="22"/>
      <c r="I201" s="22"/>
      <c r="J201" s="22"/>
      <c r="K201" s="22"/>
    </row>
    <row r="202" spans="2:12" x14ac:dyDescent="0.3">
      <c r="B202" s="24"/>
      <c r="C202" s="32"/>
      <c r="D202" s="24"/>
      <c r="F202" s="22"/>
      <c r="G202" s="22"/>
      <c r="H202" s="22"/>
      <c r="I202" s="22"/>
      <c r="J202" s="22"/>
      <c r="K202" s="22"/>
    </row>
    <row r="203" spans="2:12" hidden="1" x14ac:dyDescent="0.3">
      <c r="B203" s="24"/>
      <c r="C203" s="32"/>
      <c r="D203" s="24"/>
      <c r="F203" s="22"/>
      <c r="G203" s="22"/>
      <c r="H203" s="22"/>
      <c r="I203" s="22"/>
      <c r="J203" s="22"/>
      <c r="K203" s="22"/>
    </row>
    <row r="204" spans="2:12" x14ac:dyDescent="0.3">
      <c r="B204" s="24"/>
      <c r="C204" s="32"/>
      <c r="D204" s="24"/>
      <c r="F204" s="22"/>
      <c r="G204" s="22"/>
      <c r="H204" s="22"/>
      <c r="I204" s="22"/>
      <c r="J204" s="22"/>
      <c r="K204" s="22"/>
    </row>
    <row r="205" spans="2:12" x14ac:dyDescent="0.3">
      <c r="B205" s="37"/>
      <c r="C205" s="32"/>
      <c r="D205" s="24"/>
      <c r="F205" s="22"/>
      <c r="G205" s="22"/>
      <c r="H205" s="22"/>
      <c r="I205" s="22"/>
      <c r="J205" s="22"/>
      <c r="K205" s="22"/>
    </row>
    <row r="206" spans="2:12" x14ac:dyDescent="0.3">
      <c r="B206" s="37"/>
      <c r="C206" s="32"/>
      <c r="D206" s="24"/>
      <c r="F206" s="22"/>
      <c r="G206" s="58"/>
      <c r="H206" s="58"/>
      <c r="I206" s="58"/>
      <c r="J206" s="58"/>
      <c r="K206" s="22"/>
    </row>
    <row r="207" spans="2:12" x14ac:dyDescent="0.3">
      <c r="B207" s="24"/>
      <c r="C207" s="32"/>
      <c r="D207" s="24"/>
      <c r="F207" s="22"/>
      <c r="G207" s="22"/>
      <c r="H207" s="22"/>
      <c r="I207" s="22"/>
      <c r="J207" s="22"/>
      <c r="K207" s="22"/>
    </row>
    <row r="208" spans="2:12" ht="12.75" customHeight="1" x14ac:dyDescent="0.3">
      <c r="B208" s="24"/>
      <c r="C208" s="32"/>
      <c r="D208" s="24"/>
      <c r="F208" s="22"/>
      <c r="G208" s="60"/>
      <c r="H208" s="22"/>
      <c r="I208" s="22"/>
      <c r="J208" s="22"/>
      <c r="K208" s="22"/>
    </row>
    <row r="209" spans="2:11" x14ac:dyDescent="0.3">
      <c r="B209" s="24"/>
      <c r="C209" s="32"/>
      <c r="D209" s="24"/>
      <c r="F209" s="22"/>
      <c r="G209" s="22"/>
      <c r="H209" s="22"/>
      <c r="I209" s="22"/>
      <c r="J209" s="22"/>
      <c r="K209" s="22"/>
    </row>
    <row r="210" spans="2:11" x14ac:dyDescent="0.3">
      <c r="B210" s="24"/>
      <c r="C210" s="32"/>
      <c r="D210" s="24"/>
      <c r="F210" s="22"/>
      <c r="G210" s="22"/>
      <c r="H210" s="22"/>
      <c r="I210" s="22"/>
      <c r="J210" s="22"/>
      <c r="K210" s="22"/>
    </row>
    <row r="211" spans="2:11" x14ac:dyDescent="0.3">
      <c r="B211" s="24"/>
      <c r="C211" s="32"/>
      <c r="D211" s="24"/>
      <c r="F211" s="22"/>
      <c r="G211" s="22"/>
      <c r="H211" s="22"/>
      <c r="I211" s="22"/>
      <c r="J211" s="22"/>
      <c r="K211" s="22"/>
    </row>
    <row r="212" spans="2:11" x14ac:dyDescent="0.3">
      <c r="K212" s="22"/>
    </row>
    <row r="213" spans="2:11" x14ac:dyDescent="0.3">
      <c r="K213" s="22"/>
    </row>
    <row r="214" spans="2:11" x14ac:dyDescent="0.3">
      <c r="B214" s="37"/>
    </row>
    <row r="215" spans="2:11" x14ac:dyDescent="0.3">
      <c r="B215" s="37"/>
    </row>
    <row r="216" spans="2:11" x14ac:dyDescent="0.3">
      <c r="B216" s="37"/>
    </row>
    <row r="217" spans="2:11" x14ac:dyDescent="0.3">
      <c r="B217" s="37"/>
    </row>
    <row r="218" spans="2:11" x14ac:dyDescent="0.3">
      <c r="B218" s="37"/>
    </row>
    <row r="221" spans="2:11" x14ac:dyDescent="0.3">
      <c r="B221" s="37"/>
      <c r="C221" s="32"/>
      <c r="D221" s="24"/>
      <c r="E221" s="100" t="s">
        <v>801</v>
      </c>
      <c r="F221" s="22"/>
      <c r="G221" s="22"/>
      <c r="H221" s="22"/>
      <c r="I221" s="22"/>
      <c r="J221" s="22"/>
      <c r="K221" s="22"/>
    </row>
    <row r="222" spans="2:11" x14ac:dyDescent="0.3">
      <c r="B222" s="37"/>
      <c r="C222" s="32"/>
      <c r="D222" s="24"/>
      <c r="E222" s="100" t="s">
        <v>802</v>
      </c>
      <c r="F222" s="22"/>
      <c r="G222" s="22"/>
      <c r="H222" s="22"/>
      <c r="I222" s="22"/>
      <c r="J222" s="22"/>
      <c r="K222" s="22"/>
    </row>
    <row r="223" spans="2:11" x14ac:dyDescent="0.3">
      <c r="B223" s="37"/>
      <c r="C223" s="32"/>
      <c r="D223" s="24"/>
      <c r="E223" s="100" t="s">
        <v>803</v>
      </c>
      <c r="F223" s="22"/>
      <c r="G223" s="22"/>
      <c r="H223" s="22"/>
      <c r="I223" s="22"/>
      <c r="J223" s="22"/>
      <c r="K223" s="22"/>
    </row>
    <row r="224" spans="2:11" x14ac:dyDescent="0.3">
      <c r="B224" s="37"/>
      <c r="C224" s="32"/>
      <c r="D224" s="24"/>
      <c r="E224" s="100" t="s">
        <v>804</v>
      </c>
      <c r="F224" s="22"/>
      <c r="G224" s="22"/>
      <c r="H224" s="22"/>
      <c r="I224" s="22"/>
      <c r="J224" s="22"/>
      <c r="K224" s="22"/>
    </row>
    <row r="225" spans="2:11" x14ac:dyDescent="0.3">
      <c r="B225" s="37"/>
      <c r="C225" s="32"/>
      <c r="D225" s="24"/>
      <c r="E225" s="100" t="s">
        <v>805</v>
      </c>
      <c r="F225" s="22"/>
      <c r="G225" s="22"/>
      <c r="H225" s="22"/>
      <c r="I225" s="22"/>
      <c r="J225" s="22"/>
      <c r="K225" s="22"/>
    </row>
    <row r="226" spans="2:11" x14ac:dyDescent="0.3">
      <c r="B226" s="37"/>
      <c r="C226" s="32"/>
      <c r="D226" s="24"/>
      <c r="E226" s="100" t="s">
        <v>806</v>
      </c>
      <c r="F226" s="22"/>
      <c r="G226" s="22"/>
      <c r="H226" s="22"/>
      <c r="I226" s="22"/>
      <c r="J226" s="22"/>
      <c r="K226" s="22"/>
    </row>
    <row r="227" spans="2:11" x14ac:dyDescent="0.3">
      <c r="B227" s="37"/>
      <c r="C227" s="32"/>
      <c r="D227" s="24"/>
      <c r="E227" s="100" t="s">
        <v>807</v>
      </c>
      <c r="F227" s="22"/>
      <c r="G227" s="22"/>
      <c r="H227" s="22"/>
      <c r="I227" s="22"/>
      <c r="J227" s="22"/>
      <c r="K227" s="22"/>
    </row>
    <row r="228" spans="2:11" x14ac:dyDescent="0.3">
      <c r="B228" s="37"/>
      <c r="C228" s="32"/>
      <c r="D228" s="24"/>
      <c r="E228" s="100" t="s">
        <v>808</v>
      </c>
      <c r="F228" s="22"/>
      <c r="G228" s="22"/>
      <c r="H228" s="22"/>
      <c r="I228" s="22"/>
      <c r="J228" s="22"/>
      <c r="K228" s="22"/>
    </row>
    <row r="229" spans="2:11" ht="15" customHeight="1" x14ac:dyDescent="0.3">
      <c r="B229" s="37"/>
      <c r="C229" s="32"/>
      <c r="D229" s="24"/>
      <c r="E229" s="100" t="s">
        <v>809</v>
      </c>
      <c r="F229" s="22"/>
      <c r="G229" s="58"/>
      <c r="H229" s="22"/>
      <c r="I229" s="22"/>
      <c r="J229" s="22"/>
      <c r="K229" s="22"/>
    </row>
    <row r="230" spans="2:11" x14ac:dyDescent="0.3">
      <c r="B230" s="37"/>
      <c r="C230" s="32"/>
      <c r="D230" s="24"/>
      <c r="E230" s="100" t="s">
        <v>810</v>
      </c>
      <c r="F230" s="22"/>
      <c r="G230" s="22"/>
      <c r="H230" s="22"/>
      <c r="I230" s="22"/>
      <c r="J230" s="22"/>
      <c r="K230" s="22"/>
    </row>
    <row r="231" spans="2:11" x14ac:dyDescent="0.3">
      <c r="B231" s="37"/>
      <c r="C231" s="32"/>
      <c r="D231" s="24"/>
      <c r="E231" s="100" t="s">
        <v>811</v>
      </c>
      <c r="F231" s="22"/>
      <c r="G231" s="22"/>
      <c r="H231" s="22"/>
      <c r="I231" s="22"/>
      <c r="J231" s="22"/>
      <c r="K231" s="22"/>
    </row>
    <row r="232" spans="2:11" x14ac:dyDescent="0.3">
      <c r="B232" s="37"/>
      <c r="C232" s="32"/>
      <c r="D232" s="24"/>
      <c r="E232" s="100" t="s">
        <v>812</v>
      </c>
      <c r="F232" s="22"/>
      <c r="G232" s="22"/>
      <c r="H232" s="22"/>
      <c r="I232" s="22"/>
      <c r="J232" s="22"/>
      <c r="K232" s="22"/>
    </row>
    <row r="233" spans="2:11" x14ac:dyDescent="0.3">
      <c r="B233" s="37"/>
      <c r="C233" s="32"/>
      <c r="D233" s="24"/>
      <c r="E233" s="100" t="s">
        <v>813</v>
      </c>
      <c r="F233" s="22"/>
      <c r="G233" s="22"/>
      <c r="H233" s="22"/>
      <c r="I233" s="22"/>
      <c r="J233" s="22"/>
      <c r="K233" s="22"/>
    </row>
    <row r="234" spans="2:11" x14ac:dyDescent="0.3">
      <c r="B234" s="37"/>
      <c r="C234" s="32"/>
      <c r="D234" s="24"/>
      <c r="E234" s="100" t="s">
        <v>814</v>
      </c>
      <c r="F234" s="22"/>
      <c r="G234" s="22"/>
      <c r="H234" s="22"/>
      <c r="I234" s="22"/>
      <c r="J234" s="22"/>
      <c r="K234" s="22"/>
    </row>
    <row r="235" spans="2:11" x14ac:dyDescent="0.3">
      <c r="B235" s="37"/>
      <c r="C235" s="32"/>
      <c r="D235" s="24"/>
      <c r="E235" s="100" t="s">
        <v>815</v>
      </c>
      <c r="F235" s="22"/>
      <c r="G235" s="22"/>
      <c r="H235" s="22"/>
      <c r="I235" s="22"/>
      <c r="J235" s="22"/>
      <c r="K235" s="22"/>
    </row>
    <row r="236" spans="2:11" x14ac:dyDescent="0.3">
      <c r="B236" s="37"/>
      <c r="C236" s="32"/>
      <c r="D236" s="24"/>
      <c r="E236" s="100" t="s">
        <v>816</v>
      </c>
      <c r="F236" s="22"/>
      <c r="G236" s="22"/>
      <c r="H236" s="22"/>
      <c r="I236" s="22"/>
      <c r="J236" s="22"/>
      <c r="K236" s="22"/>
    </row>
    <row r="237" spans="2:11" x14ac:dyDescent="0.3">
      <c r="B237" s="37"/>
      <c r="C237" s="32"/>
      <c r="D237" s="24"/>
      <c r="E237" s="100" t="s">
        <v>817</v>
      </c>
      <c r="F237" s="22"/>
      <c r="G237" s="22"/>
      <c r="H237" s="22"/>
      <c r="I237" s="22"/>
      <c r="J237" s="22"/>
      <c r="K237" s="22"/>
    </row>
    <row r="238" spans="2:11" x14ac:dyDescent="0.3">
      <c r="B238" s="37"/>
      <c r="C238" s="32"/>
      <c r="D238" s="24"/>
      <c r="E238" s="100" t="s">
        <v>818</v>
      </c>
      <c r="F238" s="22"/>
      <c r="G238" s="22"/>
      <c r="H238" s="22"/>
      <c r="I238" s="22"/>
      <c r="J238" s="22"/>
      <c r="K238" s="22"/>
    </row>
    <row r="239" spans="2:11" x14ac:dyDescent="0.3">
      <c r="B239" s="37"/>
      <c r="C239" s="32"/>
      <c r="D239" s="24"/>
      <c r="E239" s="100" t="s">
        <v>819</v>
      </c>
      <c r="F239" s="22"/>
      <c r="G239" s="22"/>
      <c r="H239" s="22"/>
      <c r="I239" s="22"/>
      <c r="J239" s="22"/>
      <c r="K239" s="22"/>
    </row>
    <row r="240" spans="2:11" x14ac:dyDescent="0.3">
      <c r="B240" s="37"/>
      <c r="C240" s="32"/>
      <c r="D240" s="24"/>
      <c r="E240" s="100" t="s">
        <v>820</v>
      </c>
      <c r="F240" s="22"/>
      <c r="G240" s="22"/>
      <c r="H240" s="22"/>
      <c r="I240" s="22"/>
      <c r="J240" s="22"/>
      <c r="K240" s="22"/>
    </row>
    <row r="241" spans="2:11" x14ac:dyDescent="0.3">
      <c r="B241" s="37"/>
      <c r="C241" s="32"/>
      <c r="D241" s="24"/>
      <c r="E241" s="100" t="s">
        <v>821</v>
      </c>
      <c r="F241" s="22"/>
      <c r="G241" s="22"/>
      <c r="H241" s="22"/>
      <c r="I241" s="22"/>
      <c r="J241" s="22"/>
      <c r="K241" s="22"/>
    </row>
    <row r="242" spans="2:11" x14ac:dyDescent="0.3">
      <c r="B242" s="37"/>
      <c r="C242" s="32"/>
      <c r="D242" s="24"/>
      <c r="E242" s="100" t="s">
        <v>822</v>
      </c>
      <c r="F242" s="22"/>
      <c r="G242" s="22"/>
      <c r="H242" s="22"/>
      <c r="I242" s="22"/>
      <c r="J242" s="22"/>
      <c r="K242" s="22"/>
    </row>
    <row r="243" spans="2:11" x14ac:dyDescent="0.3">
      <c r="B243" s="37"/>
      <c r="C243" s="32"/>
      <c r="D243" s="24"/>
      <c r="E243" s="100" t="s">
        <v>823</v>
      </c>
      <c r="F243" s="22"/>
      <c r="G243" s="22"/>
      <c r="H243" s="22"/>
      <c r="I243" s="22"/>
      <c r="J243" s="22"/>
      <c r="K243" s="22"/>
    </row>
    <row r="244" spans="2:11" x14ac:dyDescent="0.3">
      <c r="B244" s="37"/>
      <c r="C244" s="32"/>
      <c r="D244" s="24"/>
      <c r="E244" s="100" t="s">
        <v>824</v>
      </c>
      <c r="F244" s="22"/>
      <c r="G244" s="22"/>
      <c r="H244" s="22"/>
      <c r="I244" s="22"/>
      <c r="J244" s="22"/>
      <c r="K244" s="22"/>
    </row>
    <row r="245" spans="2:11" x14ac:dyDescent="0.3">
      <c r="B245" s="37"/>
      <c r="C245" s="32"/>
      <c r="D245" s="24"/>
      <c r="E245" s="100" t="s">
        <v>825</v>
      </c>
      <c r="F245" s="22"/>
      <c r="G245" s="22"/>
      <c r="H245" s="22"/>
      <c r="I245" s="22"/>
      <c r="J245" s="22"/>
      <c r="K245" s="22"/>
    </row>
    <row r="246" spans="2:11" x14ac:dyDescent="0.3">
      <c r="B246" s="37"/>
      <c r="C246" s="32"/>
      <c r="D246" s="24"/>
      <c r="E246" s="100" t="s">
        <v>826</v>
      </c>
      <c r="F246" s="22"/>
      <c r="G246" s="22"/>
      <c r="H246" s="22"/>
      <c r="I246" s="22"/>
      <c r="J246" s="22"/>
      <c r="K246" s="22"/>
    </row>
    <row r="247" spans="2:11" x14ac:dyDescent="0.3">
      <c r="B247" s="37"/>
      <c r="C247" s="32"/>
      <c r="D247" s="24"/>
      <c r="E247" s="100" t="s">
        <v>827</v>
      </c>
      <c r="F247" s="22"/>
      <c r="G247" s="22"/>
      <c r="H247" s="22"/>
      <c r="I247" s="22"/>
      <c r="J247" s="22"/>
      <c r="K247" s="22"/>
    </row>
    <row r="248" spans="2:11" x14ac:dyDescent="0.3">
      <c r="B248" s="37"/>
      <c r="C248" s="32"/>
      <c r="D248" s="24"/>
      <c r="E248" s="100" t="s">
        <v>828</v>
      </c>
      <c r="F248" s="22"/>
      <c r="G248" s="22"/>
      <c r="H248" s="22"/>
      <c r="I248" s="22"/>
      <c r="J248" s="22"/>
      <c r="K248" s="22"/>
    </row>
    <row r="249" spans="2:11" x14ac:dyDescent="0.3">
      <c r="B249" s="37"/>
      <c r="C249" s="32"/>
      <c r="D249" s="24"/>
      <c r="E249" s="100" t="s">
        <v>829</v>
      </c>
      <c r="F249" s="22"/>
      <c r="G249" s="22"/>
      <c r="H249" s="22"/>
      <c r="I249" s="22"/>
      <c r="J249" s="22"/>
      <c r="K249" s="22"/>
    </row>
    <row r="250" spans="2:11" x14ac:dyDescent="0.3">
      <c r="B250" s="37"/>
      <c r="C250" s="32"/>
      <c r="D250" s="24"/>
      <c r="E250" s="100" t="s">
        <v>830</v>
      </c>
      <c r="F250" s="22"/>
      <c r="G250" s="22"/>
      <c r="H250" s="22"/>
      <c r="I250" s="22"/>
      <c r="J250" s="22"/>
      <c r="K250" s="22"/>
    </row>
    <row r="251" spans="2:11" x14ac:dyDescent="0.3">
      <c r="B251" s="37"/>
      <c r="C251" s="32"/>
      <c r="D251" s="24"/>
      <c r="E251" s="100" t="s">
        <v>831</v>
      </c>
      <c r="F251" s="22"/>
      <c r="G251" s="22"/>
      <c r="H251" s="22"/>
      <c r="I251" s="22"/>
      <c r="J251" s="22"/>
      <c r="K251" s="22"/>
    </row>
    <row r="252" spans="2:11" x14ac:dyDescent="0.3">
      <c r="B252" s="37"/>
      <c r="C252" s="32"/>
      <c r="D252" s="24"/>
      <c r="E252" s="100" t="s">
        <v>832</v>
      </c>
      <c r="F252" s="22"/>
      <c r="G252" s="22"/>
      <c r="H252" s="22"/>
      <c r="I252" s="22"/>
      <c r="J252" s="22"/>
      <c r="K252" s="22"/>
    </row>
    <row r="253" spans="2:11" x14ac:dyDescent="0.3">
      <c r="B253" s="37"/>
      <c r="C253" s="32"/>
      <c r="D253" s="24"/>
      <c r="E253" s="100" t="s">
        <v>833</v>
      </c>
      <c r="F253" s="22"/>
      <c r="G253" s="22"/>
      <c r="H253" s="22"/>
      <c r="I253" s="22"/>
      <c r="J253" s="22"/>
      <c r="K253" s="22"/>
    </row>
    <row r="254" spans="2:11" x14ac:dyDescent="0.3">
      <c r="B254" s="37"/>
      <c r="C254" s="32"/>
      <c r="D254" s="24"/>
      <c r="E254" s="100" t="s">
        <v>834</v>
      </c>
      <c r="F254" s="22"/>
      <c r="G254" s="22"/>
      <c r="H254" s="22"/>
      <c r="I254" s="22"/>
      <c r="J254" s="22"/>
      <c r="K254" s="22"/>
    </row>
    <row r="255" spans="2:11" x14ac:dyDescent="0.3">
      <c r="B255" s="37"/>
      <c r="C255" s="32"/>
      <c r="D255" s="24"/>
      <c r="E255" s="100" t="s">
        <v>835</v>
      </c>
      <c r="F255" s="22"/>
      <c r="G255" s="22"/>
      <c r="H255" s="22"/>
      <c r="I255" s="22"/>
      <c r="J255" s="22"/>
      <c r="K255" s="22"/>
    </row>
    <row r="256" spans="2:11" x14ac:dyDescent="0.3">
      <c r="B256" s="37"/>
      <c r="C256" s="32"/>
      <c r="D256" s="24"/>
      <c r="E256" s="100" t="s">
        <v>836</v>
      </c>
      <c r="F256" s="22"/>
      <c r="G256" s="22"/>
      <c r="H256" s="22"/>
      <c r="I256" s="22"/>
      <c r="J256" s="22"/>
      <c r="K256" s="22"/>
    </row>
    <row r="257" spans="2:11" x14ac:dyDescent="0.3">
      <c r="B257" s="37"/>
      <c r="C257" s="32"/>
      <c r="D257" s="24"/>
      <c r="E257" s="100" t="s">
        <v>837</v>
      </c>
      <c r="F257" s="22"/>
      <c r="G257" s="22"/>
      <c r="H257" s="22"/>
      <c r="I257" s="22"/>
      <c r="J257" s="22"/>
      <c r="K257" s="22"/>
    </row>
    <row r="258" spans="2:11" x14ac:dyDescent="0.3">
      <c r="B258" s="37"/>
      <c r="C258" s="32"/>
      <c r="D258" s="24"/>
      <c r="E258" s="100" t="s">
        <v>838</v>
      </c>
      <c r="F258" s="22"/>
      <c r="G258" s="22"/>
      <c r="H258" s="22"/>
      <c r="I258" s="22"/>
      <c r="J258" s="22"/>
      <c r="K258" s="22"/>
    </row>
    <row r="259" spans="2:11" x14ac:dyDescent="0.3">
      <c r="B259" s="37"/>
      <c r="C259" s="32"/>
      <c r="D259" s="24"/>
      <c r="E259" s="100" t="s">
        <v>839</v>
      </c>
      <c r="F259" s="22"/>
      <c r="G259" s="22"/>
      <c r="H259" s="22"/>
      <c r="I259" s="22"/>
      <c r="J259" s="22"/>
      <c r="K259" s="22"/>
    </row>
    <row r="260" spans="2:11" x14ac:dyDescent="0.3">
      <c r="B260" s="37"/>
      <c r="C260" s="32"/>
      <c r="D260" s="24"/>
      <c r="E260" s="100" t="s">
        <v>840</v>
      </c>
      <c r="F260" s="22"/>
      <c r="G260" s="22"/>
      <c r="H260" s="22"/>
      <c r="I260" s="22"/>
      <c r="J260" s="22"/>
      <c r="K260" s="22"/>
    </row>
    <row r="261" spans="2:11" x14ac:dyDescent="0.3">
      <c r="B261" s="37"/>
      <c r="C261" s="32"/>
      <c r="D261" s="24"/>
      <c r="E261" s="100" t="s">
        <v>841</v>
      </c>
      <c r="F261" s="22"/>
      <c r="G261" s="22"/>
      <c r="H261" s="22"/>
      <c r="I261" s="22"/>
      <c r="J261" s="22"/>
      <c r="K261" s="22"/>
    </row>
    <row r="262" spans="2:11" x14ac:dyDescent="0.3">
      <c r="B262" s="37"/>
      <c r="C262" s="32"/>
      <c r="D262" s="24"/>
      <c r="E262" s="100" t="s">
        <v>842</v>
      </c>
      <c r="F262" s="22"/>
      <c r="G262" s="22"/>
      <c r="H262" s="22"/>
      <c r="I262" s="22"/>
      <c r="J262" s="22"/>
      <c r="K262" s="22"/>
    </row>
    <row r="263" spans="2:11" x14ac:dyDescent="0.3">
      <c r="B263" s="37"/>
      <c r="C263" s="32"/>
      <c r="D263" s="24"/>
      <c r="E263" s="100" t="s">
        <v>843</v>
      </c>
      <c r="F263" s="22"/>
      <c r="G263" s="22"/>
      <c r="H263" s="22"/>
      <c r="I263" s="22"/>
      <c r="J263" s="22"/>
      <c r="K263" s="22"/>
    </row>
    <row r="264" spans="2:11" x14ac:dyDescent="0.3">
      <c r="B264" s="37"/>
      <c r="C264" s="32"/>
      <c r="D264" s="24"/>
      <c r="E264" s="100" t="s">
        <v>844</v>
      </c>
      <c r="F264" s="22"/>
      <c r="G264" s="22"/>
      <c r="H264" s="22"/>
      <c r="I264" s="22"/>
      <c r="J264" s="22"/>
      <c r="K264" s="22"/>
    </row>
    <row r="265" spans="2:11" x14ac:dyDescent="0.3">
      <c r="B265" s="37"/>
      <c r="C265" s="32"/>
      <c r="D265" s="24"/>
      <c r="E265" s="100" t="s">
        <v>845</v>
      </c>
      <c r="F265" s="22"/>
      <c r="G265" s="22"/>
      <c r="H265" s="22"/>
      <c r="I265" s="22"/>
      <c r="J265" s="22"/>
      <c r="K265" s="22"/>
    </row>
    <row r="266" spans="2:11" x14ac:dyDescent="0.3">
      <c r="B266" s="37"/>
      <c r="C266" s="32"/>
      <c r="D266" s="24"/>
      <c r="E266" s="100" t="s">
        <v>846</v>
      </c>
      <c r="F266" s="22"/>
      <c r="G266" s="22"/>
      <c r="H266" s="22"/>
      <c r="I266" s="22"/>
      <c r="J266" s="22"/>
      <c r="K266" s="22"/>
    </row>
    <row r="267" spans="2:11" x14ac:dyDescent="0.3">
      <c r="B267" s="37"/>
      <c r="C267" s="32"/>
      <c r="D267" s="24"/>
      <c r="E267" s="100" t="s">
        <v>847</v>
      </c>
      <c r="F267" s="22"/>
      <c r="G267" s="22"/>
      <c r="H267" s="22"/>
      <c r="I267" s="22"/>
      <c r="J267" s="22"/>
      <c r="K267" s="22"/>
    </row>
    <row r="268" spans="2:11" x14ac:dyDescent="0.3">
      <c r="B268" s="37"/>
      <c r="C268" s="32"/>
      <c r="D268" s="24"/>
      <c r="E268" s="100" t="s">
        <v>848</v>
      </c>
      <c r="F268" s="22"/>
      <c r="G268" s="22"/>
      <c r="H268" s="22"/>
      <c r="I268" s="22"/>
      <c r="J268" s="22"/>
      <c r="K268" s="22"/>
    </row>
    <row r="269" spans="2:11" x14ac:dyDescent="0.3">
      <c r="B269" s="37"/>
      <c r="C269" s="32"/>
      <c r="D269" s="24"/>
      <c r="E269" s="100" t="s">
        <v>849</v>
      </c>
      <c r="F269" s="22"/>
      <c r="G269" s="22"/>
      <c r="H269" s="22"/>
      <c r="I269" s="22"/>
      <c r="J269" s="22"/>
      <c r="K269" s="22"/>
    </row>
    <row r="270" spans="2:11" x14ac:dyDescent="0.3">
      <c r="B270" s="37"/>
      <c r="C270" s="32"/>
      <c r="D270" s="24"/>
      <c r="E270" s="100" t="s">
        <v>850</v>
      </c>
      <c r="F270" s="22"/>
      <c r="G270" s="22"/>
      <c r="H270" s="22"/>
      <c r="I270" s="22"/>
      <c r="J270" s="22"/>
      <c r="K270" s="22"/>
    </row>
    <row r="271" spans="2:11" x14ac:dyDescent="0.3">
      <c r="B271" s="37"/>
      <c r="C271" s="32"/>
      <c r="D271" s="24"/>
      <c r="E271" s="100" t="s">
        <v>851</v>
      </c>
      <c r="F271" s="22"/>
      <c r="G271" s="22"/>
      <c r="H271" s="22"/>
      <c r="I271" s="22"/>
      <c r="J271" s="22"/>
      <c r="K271" s="22"/>
    </row>
    <row r="272" spans="2:11" x14ac:dyDescent="0.3">
      <c r="B272" s="37"/>
      <c r="C272" s="32"/>
      <c r="D272" s="24"/>
      <c r="E272" s="100" t="s">
        <v>852</v>
      </c>
      <c r="F272" s="22"/>
      <c r="G272" s="22"/>
      <c r="H272" s="22"/>
      <c r="I272" s="22"/>
      <c r="J272" s="22"/>
      <c r="K272" s="22"/>
    </row>
    <row r="273" spans="2:11" x14ac:dyDescent="0.3">
      <c r="B273" s="37"/>
      <c r="C273" s="32"/>
      <c r="D273" s="24"/>
      <c r="E273" s="100" t="s">
        <v>853</v>
      </c>
      <c r="F273" s="22"/>
      <c r="G273" s="22"/>
      <c r="H273" s="22"/>
      <c r="I273" s="22"/>
      <c r="J273" s="22"/>
      <c r="K273" s="22"/>
    </row>
    <row r="274" spans="2:11" x14ac:dyDescent="0.3">
      <c r="B274" s="37"/>
      <c r="C274" s="32"/>
      <c r="D274" s="24"/>
      <c r="E274" s="100" t="s">
        <v>854</v>
      </c>
      <c r="F274" s="22"/>
      <c r="G274" s="22"/>
      <c r="H274" s="22"/>
      <c r="I274" s="22"/>
      <c r="J274" s="22"/>
      <c r="K274" s="22"/>
    </row>
    <row r="275" spans="2:11" x14ac:dyDescent="0.3">
      <c r="B275" s="37"/>
      <c r="C275" s="32"/>
      <c r="D275" s="24"/>
      <c r="E275" s="100" t="s">
        <v>855</v>
      </c>
      <c r="F275" s="22"/>
      <c r="G275" s="22"/>
      <c r="H275" s="22"/>
      <c r="I275" s="22"/>
      <c r="J275" s="22"/>
      <c r="K275" s="22"/>
    </row>
    <row r="276" spans="2:11" x14ac:dyDescent="0.3">
      <c r="B276" s="37"/>
      <c r="C276" s="32"/>
      <c r="D276" s="24"/>
      <c r="E276" s="100" t="s">
        <v>856</v>
      </c>
      <c r="F276" s="22"/>
      <c r="G276" s="22"/>
      <c r="H276" s="22"/>
      <c r="I276" s="22"/>
      <c r="J276" s="22"/>
      <c r="K276" s="22"/>
    </row>
    <row r="277" spans="2:11" x14ac:dyDescent="0.3">
      <c r="B277" s="37"/>
      <c r="C277" s="32"/>
      <c r="D277" s="24"/>
      <c r="E277" s="100" t="s">
        <v>857</v>
      </c>
      <c r="F277" s="22"/>
      <c r="G277" s="22"/>
      <c r="H277" s="22"/>
      <c r="I277" s="22"/>
      <c r="J277" s="22"/>
      <c r="K277" s="22"/>
    </row>
    <row r="278" spans="2:11" x14ac:dyDescent="0.3">
      <c r="B278" s="37"/>
      <c r="C278" s="32"/>
      <c r="D278" s="24"/>
      <c r="E278" s="100" t="s">
        <v>858</v>
      </c>
      <c r="F278" s="22"/>
      <c r="G278" s="22"/>
      <c r="H278" s="22"/>
      <c r="I278" s="22"/>
      <c r="J278" s="22"/>
      <c r="K278" s="22"/>
    </row>
    <row r="279" spans="2:11" x14ac:dyDescent="0.3">
      <c r="B279" s="37"/>
      <c r="C279" s="32"/>
      <c r="D279" s="24"/>
      <c r="E279" s="100" t="s">
        <v>859</v>
      </c>
      <c r="F279" s="22"/>
      <c r="G279" s="22"/>
      <c r="H279" s="22"/>
      <c r="I279" s="22"/>
      <c r="J279" s="22"/>
      <c r="K279" s="22"/>
    </row>
    <row r="280" spans="2:11" x14ac:dyDescent="0.3">
      <c r="B280" s="37"/>
      <c r="C280" s="32"/>
      <c r="D280" s="24"/>
      <c r="E280" s="100" t="s">
        <v>860</v>
      </c>
      <c r="F280" s="22"/>
      <c r="G280" s="22"/>
      <c r="H280" s="22"/>
      <c r="I280" s="22"/>
      <c r="J280" s="22"/>
      <c r="K280" s="22"/>
    </row>
    <row r="281" spans="2:11" x14ac:dyDescent="0.3">
      <c r="B281" s="37"/>
      <c r="C281" s="32"/>
      <c r="D281" s="24"/>
      <c r="E281" s="100" t="s">
        <v>861</v>
      </c>
      <c r="F281" s="22"/>
      <c r="G281" s="22"/>
      <c r="H281" s="22"/>
      <c r="I281" s="22"/>
      <c r="J281" s="22"/>
      <c r="K281" s="22"/>
    </row>
    <row r="282" spans="2:11" x14ac:dyDescent="0.3">
      <c r="B282" s="37"/>
      <c r="C282" s="32"/>
      <c r="D282" s="24"/>
      <c r="E282" s="100" t="s">
        <v>862</v>
      </c>
      <c r="F282" s="22"/>
      <c r="G282" s="22"/>
      <c r="H282" s="22"/>
      <c r="I282" s="22"/>
      <c r="J282" s="22"/>
      <c r="K282" s="22"/>
    </row>
    <row r="283" spans="2:11" x14ac:dyDescent="0.3">
      <c r="B283" s="37"/>
      <c r="C283" s="32"/>
      <c r="D283" s="24"/>
      <c r="E283" s="100" t="s">
        <v>863</v>
      </c>
      <c r="F283" s="22"/>
      <c r="G283" s="22"/>
      <c r="H283" s="22"/>
      <c r="I283" s="22"/>
      <c r="J283" s="22"/>
      <c r="K283" s="22"/>
    </row>
    <row r="284" spans="2:11" x14ac:dyDescent="0.3">
      <c r="B284" s="37"/>
      <c r="C284" s="32"/>
      <c r="D284" s="24"/>
      <c r="E284" s="100" t="s">
        <v>864</v>
      </c>
      <c r="F284" s="22"/>
      <c r="G284" s="22"/>
      <c r="H284" s="22"/>
      <c r="I284" s="22"/>
      <c r="J284" s="22"/>
      <c r="K284" s="22"/>
    </row>
    <row r="285" spans="2:11" x14ac:dyDescent="0.3">
      <c r="B285" s="37"/>
      <c r="C285" s="32"/>
      <c r="D285" s="24"/>
      <c r="E285" s="100" t="s">
        <v>865</v>
      </c>
      <c r="F285" s="22"/>
      <c r="G285" s="22"/>
      <c r="H285" s="22"/>
      <c r="I285" s="22"/>
      <c r="J285" s="22"/>
      <c r="K285" s="22"/>
    </row>
    <row r="286" spans="2:11" x14ac:dyDescent="0.3">
      <c r="B286" s="37"/>
      <c r="C286" s="32"/>
      <c r="D286" s="24"/>
      <c r="E286" s="100" t="s">
        <v>866</v>
      </c>
      <c r="F286" s="22"/>
      <c r="G286" s="22"/>
      <c r="H286" s="22"/>
      <c r="I286" s="22"/>
      <c r="J286" s="22"/>
      <c r="K286" s="22"/>
    </row>
    <row r="287" spans="2:11" x14ac:dyDescent="0.3">
      <c r="B287" s="37"/>
      <c r="C287" s="32"/>
      <c r="D287" s="24"/>
      <c r="E287" s="100" t="s">
        <v>867</v>
      </c>
      <c r="F287" s="22"/>
      <c r="G287" s="22"/>
      <c r="H287" s="22"/>
      <c r="I287" s="22"/>
      <c r="J287" s="22"/>
      <c r="K287" s="22"/>
    </row>
    <row r="288" spans="2:11" x14ac:dyDescent="0.3">
      <c r="B288" s="37"/>
      <c r="C288" s="32"/>
      <c r="D288" s="24"/>
      <c r="E288" s="100" t="s">
        <v>868</v>
      </c>
      <c r="F288" s="22"/>
      <c r="G288" s="22"/>
      <c r="H288" s="22"/>
      <c r="I288" s="22"/>
      <c r="J288" s="22"/>
      <c r="K288" s="22"/>
    </row>
    <row r="289" spans="2:11" x14ac:dyDescent="0.3">
      <c r="B289" s="37"/>
      <c r="C289" s="32"/>
      <c r="D289" s="24"/>
      <c r="E289" s="100" t="s">
        <v>869</v>
      </c>
      <c r="F289" s="22"/>
      <c r="G289" s="22"/>
      <c r="H289" s="22"/>
      <c r="I289" s="22"/>
      <c r="J289" s="22"/>
      <c r="K289" s="22"/>
    </row>
    <row r="290" spans="2:11" x14ac:dyDescent="0.3">
      <c r="B290" s="37"/>
      <c r="C290" s="32"/>
      <c r="D290" s="24"/>
      <c r="E290" s="100" t="s">
        <v>870</v>
      </c>
      <c r="F290" s="22"/>
      <c r="G290" s="22"/>
      <c r="H290" s="22"/>
      <c r="I290" s="22"/>
      <c r="J290" s="22"/>
      <c r="K290" s="22"/>
    </row>
    <row r="291" spans="2:11" x14ac:dyDescent="0.3">
      <c r="B291" s="37"/>
      <c r="C291" s="32"/>
      <c r="D291" s="24"/>
      <c r="E291" s="100" t="s">
        <v>871</v>
      </c>
      <c r="F291" s="22"/>
      <c r="G291" s="22"/>
      <c r="H291" s="22"/>
      <c r="I291" s="22"/>
      <c r="J291" s="22"/>
      <c r="K291" s="22"/>
    </row>
    <row r="292" spans="2:11" x14ac:dyDescent="0.3">
      <c r="B292" s="37"/>
      <c r="C292" s="32"/>
      <c r="D292" s="24"/>
      <c r="E292" s="100" t="s">
        <v>872</v>
      </c>
      <c r="F292" s="22"/>
      <c r="G292" s="22"/>
      <c r="H292" s="22"/>
      <c r="I292" s="22"/>
      <c r="J292" s="22"/>
      <c r="K292" s="22"/>
    </row>
    <row r="293" spans="2:11" x14ac:dyDescent="0.3">
      <c r="B293" s="37"/>
      <c r="C293" s="32"/>
      <c r="D293" s="24"/>
      <c r="E293" s="100" t="s">
        <v>873</v>
      </c>
      <c r="F293" s="22"/>
      <c r="G293" s="22"/>
      <c r="H293" s="22"/>
      <c r="I293" s="22"/>
      <c r="J293" s="22"/>
      <c r="K293" s="22"/>
    </row>
    <row r="294" spans="2:11" x14ac:dyDescent="0.3">
      <c r="B294" s="37"/>
      <c r="C294" s="32"/>
      <c r="D294" s="24"/>
      <c r="E294" s="100" t="s">
        <v>874</v>
      </c>
      <c r="F294" s="22"/>
      <c r="G294" s="22"/>
      <c r="H294" s="22"/>
      <c r="I294" s="22"/>
      <c r="J294" s="22"/>
      <c r="K294" s="22"/>
    </row>
    <row r="295" spans="2:11" x14ac:dyDescent="0.3">
      <c r="B295" s="37"/>
      <c r="C295" s="32"/>
      <c r="D295" s="24"/>
      <c r="E295" s="100" t="s">
        <v>875</v>
      </c>
      <c r="F295" s="22"/>
      <c r="G295" s="22"/>
      <c r="H295" s="22"/>
      <c r="I295" s="22"/>
      <c r="J295" s="22"/>
      <c r="K295" s="22"/>
    </row>
    <row r="296" spans="2:11" x14ac:dyDescent="0.3">
      <c r="B296" s="37"/>
      <c r="C296" s="32"/>
      <c r="D296" s="24"/>
      <c r="E296" s="100" t="s">
        <v>876</v>
      </c>
      <c r="F296" s="22"/>
      <c r="G296" s="22"/>
      <c r="H296" s="22"/>
      <c r="I296" s="22"/>
      <c r="J296" s="22"/>
      <c r="K296" s="22"/>
    </row>
    <row r="297" spans="2:11" x14ac:dyDescent="0.3">
      <c r="B297" s="37"/>
      <c r="C297" s="32"/>
      <c r="D297" s="24"/>
      <c r="E297" s="100" t="s">
        <v>877</v>
      </c>
      <c r="F297" s="22"/>
      <c r="G297" s="22"/>
      <c r="H297" s="22"/>
      <c r="I297" s="22"/>
      <c r="J297" s="22"/>
      <c r="K297" s="22"/>
    </row>
    <row r="298" spans="2:11" x14ac:dyDescent="0.3">
      <c r="B298" s="37"/>
      <c r="C298" s="32"/>
      <c r="D298" s="24"/>
      <c r="E298" s="100" t="s">
        <v>878</v>
      </c>
      <c r="F298" s="22"/>
      <c r="G298" s="22"/>
      <c r="H298" s="22"/>
      <c r="I298" s="22"/>
      <c r="J298" s="22"/>
      <c r="K298" s="22"/>
    </row>
    <row r="299" spans="2:11" x14ac:dyDescent="0.3">
      <c r="B299" s="37"/>
      <c r="C299" s="32"/>
      <c r="D299" s="24"/>
      <c r="E299" s="100" t="s">
        <v>879</v>
      </c>
      <c r="F299" s="22"/>
      <c r="G299" s="22"/>
      <c r="H299" s="22"/>
      <c r="I299" s="22"/>
      <c r="J299" s="22"/>
      <c r="K299" s="22"/>
    </row>
    <row r="300" spans="2:11" x14ac:dyDescent="0.3">
      <c r="B300" s="37"/>
      <c r="C300" s="32"/>
      <c r="D300" s="24"/>
      <c r="E300" s="100" t="s">
        <v>880</v>
      </c>
      <c r="F300" s="22"/>
      <c r="G300" s="22"/>
      <c r="H300" s="22"/>
      <c r="I300" s="22"/>
      <c r="J300" s="22"/>
      <c r="K300" s="22"/>
    </row>
    <row r="301" spans="2:11" x14ac:dyDescent="0.3">
      <c r="B301" s="37"/>
      <c r="C301" s="32"/>
      <c r="D301" s="24"/>
      <c r="E301" s="100" t="s">
        <v>881</v>
      </c>
      <c r="F301" s="22"/>
      <c r="G301" s="22"/>
      <c r="H301" s="22"/>
      <c r="I301" s="22"/>
      <c r="J301" s="22"/>
      <c r="K301" s="22"/>
    </row>
    <row r="302" spans="2:11" x14ac:dyDescent="0.3">
      <c r="B302" s="37"/>
      <c r="C302" s="32"/>
      <c r="D302" s="24"/>
      <c r="E302" s="100" t="s">
        <v>882</v>
      </c>
      <c r="F302" s="22"/>
      <c r="G302" s="22"/>
      <c r="H302" s="22"/>
      <c r="I302" s="22"/>
      <c r="J302" s="22"/>
      <c r="K302" s="22"/>
    </row>
    <row r="303" spans="2:11" x14ac:dyDescent="0.3">
      <c r="B303" s="37"/>
      <c r="C303" s="32"/>
      <c r="D303" s="24"/>
      <c r="E303" s="100" t="s">
        <v>883</v>
      </c>
      <c r="F303" s="22"/>
      <c r="G303" s="22"/>
      <c r="H303" s="22"/>
      <c r="I303" s="22"/>
      <c r="J303" s="22"/>
      <c r="K303" s="22"/>
    </row>
    <row r="304" spans="2:11" x14ac:dyDescent="0.3">
      <c r="B304" s="37"/>
      <c r="C304" s="32"/>
      <c r="D304" s="24"/>
      <c r="E304" s="100" t="s">
        <v>884</v>
      </c>
      <c r="F304" s="22"/>
      <c r="G304" s="22"/>
      <c r="H304" s="22"/>
      <c r="I304" s="22"/>
      <c r="J304" s="22"/>
      <c r="K304" s="22"/>
    </row>
    <row r="305" spans="2:11" x14ac:dyDescent="0.3">
      <c r="B305" s="37"/>
      <c r="C305" s="32"/>
      <c r="D305" s="24"/>
      <c r="E305" s="100" t="s">
        <v>885</v>
      </c>
      <c r="F305" s="22"/>
      <c r="G305" s="22"/>
      <c r="H305" s="22"/>
      <c r="I305" s="22"/>
      <c r="J305" s="22"/>
      <c r="K305" s="22"/>
    </row>
    <row r="306" spans="2:11" x14ac:dyDescent="0.3">
      <c r="B306" s="37"/>
      <c r="C306" s="32"/>
      <c r="D306" s="24"/>
      <c r="E306" s="100" t="s">
        <v>886</v>
      </c>
      <c r="F306" s="22"/>
      <c r="G306" s="22"/>
      <c r="H306" s="22"/>
      <c r="I306" s="22"/>
      <c r="J306" s="22"/>
      <c r="K306" s="22"/>
    </row>
    <row r="307" spans="2:11" x14ac:dyDescent="0.3">
      <c r="B307" s="37"/>
      <c r="C307" s="32"/>
      <c r="D307" s="24"/>
      <c r="E307" s="100" t="s">
        <v>887</v>
      </c>
      <c r="F307" s="22"/>
      <c r="G307" s="22"/>
      <c r="H307" s="22"/>
      <c r="I307" s="22"/>
      <c r="J307" s="22"/>
      <c r="K307" s="22"/>
    </row>
    <row r="308" spans="2:11" x14ac:dyDescent="0.3">
      <c r="B308" s="37"/>
      <c r="C308" s="32"/>
      <c r="D308" s="24"/>
      <c r="E308" s="100" t="s">
        <v>888</v>
      </c>
      <c r="F308" s="22"/>
      <c r="G308" s="22"/>
      <c r="H308" s="22"/>
      <c r="I308" s="22"/>
      <c r="J308" s="22"/>
      <c r="K308" s="22"/>
    </row>
    <row r="309" spans="2:11" x14ac:dyDescent="0.3">
      <c r="B309" s="37"/>
      <c r="C309" s="32"/>
      <c r="D309" s="24"/>
      <c r="E309" s="100" t="s">
        <v>889</v>
      </c>
      <c r="F309" s="22"/>
      <c r="G309" s="22"/>
      <c r="H309" s="22"/>
      <c r="I309" s="22"/>
      <c r="J309" s="22"/>
      <c r="K309" s="22"/>
    </row>
    <row r="310" spans="2:11" x14ac:dyDescent="0.3">
      <c r="B310" s="37"/>
      <c r="C310" s="32"/>
      <c r="D310" s="24"/>
      <c r="E310" s="100" t="s">
        <v>890</v>
      </c>
      <c r="F310" s="22"/>
      <c r="G310" s="22"/>
      <c r="H310" s="22"/>
      <c r="I310" s="22"/>
      <c r="J310" s="22"/>
      <c r="K310" s="22"/>
    </row>
    <row r="311" spans="2:11" x14ac:dyDescent="0.3">
      <c r="B311" s="37"/>
      <c r="C311" s="32"/>
      <c r="D311" s="24"/>
      <c r="E311" s="100" t="s">
        <v>891</v>
      </c>
      <c r="F311" s="22"/>
      <c r="G311" s="22"/>
      <c r="H311" s="22"/>
      <c r="I311" s="22"/>
      <c r="J311" s="22"/>
      <c r="K311" s="22"/>
    </row>
    <row r="312" spans="2:11" x14ac:dyDescent="0.3">
      <c r="B312" s="37"/>
      <c r="C312" s="32"/>
      <c r="D312" s="24"/>
      <c r="E312" s="100" t="s">
        <v>892</v>
      </c>
      <c r="F312" s="22"/>
      <c r="G312" s="22"/>
      <c r="H312" s="22"/>
      <c r="I312" s="22"/>
      <c r="J312" s="22"/>
      <c r="K312" s="22"/>
    </row>
    <row r="313" spans="2:11" x14ac:dyDescent="0.3">
      <c r="B313" s="37"/>
      <c r="C313" s="32"/>
      <c r="D313" s="24"/>
      <c r="E313" s="100" t="s">
        <v>893</v>
      </c>
      <c r="F313" s="22"/>
      <c r="G313" s="22"/>
      <c r="H313" s="22"/>
      <c r="I313" s="22"/>
      <c r="J313" s="22"/>
      <c r="K313" s="22"/>
    </row>
    <row r="314" spans="2:11" x14ac:dyDescent="0.3">
      <c r="B314" s="37"/>
      <c r="C314" s="32"/>
      <c r="D314" s="24"/>
      <c r="E314" s="100" t="s">
        <v>894</v>
      </c>
      <c r="F314" s="22"/>
      <c r="G314" s="22"/>
      <c r="H314" s="22"/>
      <c r="I314" s="22"/>
      <c r="J314" s="22"/>
      <c r="K314" s="22"/>
    </row>
    <row r="315" spans="2:11" x14ac:dyDescent="0.3">
      <c r="B315" s="37"/>
      <c r="C315" s="32"/>
      <c r="D315" s="24"/>
      <c r="E315" s="100" t="s">
        <v>895</v>
      </c>
      <c r="F315" s="22"/>
      <c r="G315" s="22"/>
      <c r="H315" s="22"/>
      <c r="I315" s="22"/>
      <c r="J315" s="22"/>
      <c r="K315" s="22"/>
    </row>
    <row r="316" spans="2:11" x14ac:dyDescent="0.3">
      <c r="B316" s="37"/>
      <c r="C316" s="32"/>
      <c r="D316" s="24"/>
      <c r="E316" s="100" t="s">
        <v>896</v>
      </c>
      <c r="F316" s="22"/>
      <c r="G316" s="22"/>
      <c r="H316" s="22"/>
      <c r="I316" s="22"/>
      <c r="J316" s="22"/>
      <c r="K316" s="22"/>
    </row>
    <row r="317" spans="2:11" x14ac:dyDescent="0.3">
      <c r="B317" s="37"/>
      <c r="C317" s="32"/>
      <c r="D317" s="24"/>
      <c r="E317" s="100" t="s">
        <v>897</v>
      </c>
      <c r="F317" s="22"/>
      <c r="G317" s="22"/>
      <c r="H317" s="22"/>
      <c r="I317" s="22"/>
      <c r="J317" s="22"/>
      <c r="K317" s="22"/>
    </row>
    <row r="318" spans="2:11" x14ac:dyDescent="0.3">
      <c r="B318" s="37"/>
      <c r="C318" s="32"/>
      <c r="D318" s="24"/>
      <c r="E318" s="100" t="s">
        <v>898</v>
      </c>
      <c r="F318" s="22"/>
      <c r="G318" s="22"/>
      <c r="H318" s="22"/>
      <c r="I318" s="22"/>
      <c r="J318" s="22"/>
      <c r="K318" s="22"/>
    </row>
    <row r="319" spans="2:11" x14ac:dyDescent="0.3">
      <c r="B319" s="37"/>
      <c r="C319" s="32"/>
      <c r="D319" s="24"/>
      <c r="E319" s="100" t="s">
        <v>899</v>
      </c>
      <c r="F319" s="22"/>
      <c r="G319" s="22"/>
      <c r="H319" s="22"/>
      <c r="I319" s="22"/>
      <c r="J319" s="22"/>
      <c r="K319" s="22"/>
    </row>
    <row r="320" spans="2:11" x14ac:dyDescent="0.3">
      <c r="B320" s="37"/>
      <c r="C320" s="32"/>
      <c r="D320" s="24"/>
      <c r="E320" s="100" t="s">
        <v>900</v>
      </c>
      <c r="F320" s="22"/>
      <c r="G320" s="22"/>
      <c r="H320" s="22"/>
      <c r="I320" s="22"/>
      <c r="J320" s="22"/>
      <c r="K320" s="22"/>
    </row>
    <row r="321" spans="2:11" x14ac:dyDescent="0.3">
      <c r="B321" s="37"/>
      <c r="C321" s="32"/>
      <c r="D321" s="24"/>
      <c r="E321" s="100" t="s">
        <v>901</v>
      </c>
      <c r="F321" s="22"/>
      <c r="G321" s="22"/>
      <c r="H321" s="22"/>
      <c r="I321" s="22"/>
      <c r="J321" s="22"/>
      <c r="K321" s="22"/>
    </row>
    <row r="322" spans="2:11" x14ac:dyDescent="0.3">
      <c r="B322" s="37"/>
      <c r="C322" s="32"/>
      <c r="D322" s="24"/>
      <c r="E322" s="100" t="s">
        <v>902</v>
      </c>
      <c r="F322" s="22"/>
      <c r="G322" s="22"/>
      <c r="H322" s="22"/>
      <c r="I322" s="22"/>
      <c r="J322" s="22"/>
      <c r="K322" s="22"/>
    </row>
    <row r="323" spans="2:11" x14ac:dyDescent="0.3">
      <c r="B323" s="37"/>
      <c r="C323" s="32"/>
      <c r="D323" s="24"/>
      <c r="E323" s="100" t="s">
        <v>903</v>
      </c>
      <c r="F323" s="22"/>
      <c r="G323" s="22"/>
      <c r="H323" s="22"/>
      <c r="I323" s="22"/>
      <c r="J323" s="22"/>
      <c r="K323" s="22"/>
    </row>
    <row r="324" spans="2:11" x14ac:dyDescent="0.3">
      <c r="B324" s="37"/>
      <c r="C324" s="32"/>
      <c r="D324" s="24"/>
      <c r="E324" s="100" t="s">
        <v>904</v>
      </c>
      <c r="F324" s="22"/>
      <c r="G324" s="22"/>
      <c r="H324" s="22"/>
      <c r="I324" s="22"/>
      <c r="J324" s="22"/>
      <c r="K324" s="22"/>
    </row>
    <row r="325" spans="2:11" x14ac:dyDescent="0.3">
      <c r="B325" s="37"/>
      <c r="C325" s="32"/>
      <c r="D325" s="24"/>
      <c r="E325" s="100" t="s">
        <v>905</v>
      </c>
      <c r="F325" s="22"/>
      <c r="G325" s="22"/>
      <c r="H325" s="22"/>
      <c r="I325" s="22"/>
      <c r="J325" s="22"/>
      <c r="K325" s="22"/>
    </row>
    <row r="326" spans="2:11" x14ac:dyDescent="0.3">
      <c r="B326" s="37"/>
      <c r="C326" s="32"/>
      <c r="D326" s="24"/>
      <c r="E326" s="100" t="s">
        <v>906</v>
      </c>
      <c r="F326" s="22"/>
      <c r="G326" s="22"/>
      <c r="H326" s="22"/>
      <c r="I326" s="22"/>
      <c r="J326" s="22"/>
      <c r="K326" s="22"/>
    </row>
    <row r="327" spans="2:11" x14ac:dyDescent="0.3">
      <c r="B327" s="37"/>
      <c r="C327" s="32"/>
      <c r="D327" s="24"/>
      <c r="E327" s="100" t="s">
        <v>907</v>
      </c>
      <c r="F327" s="22"/>
      <c r="G327" s="22"/>
      <c r="H327" s="22"/>
      <c r="I327" s="22"/>
      <c r="J327" s="22"/>
      <c r="K327" s="22"/>
    </row>
    <row r="328" spans="2:11" x14ac:dyDescent="0.3">
      <c r="B328" s="37"/>
      <c r="C328" s="32"/>
      <c r="D328" s="24"/>
      <c r="E328" s="100" t="s">
        <v>908</v>
      </c>
      <c r="F328" s="22"/>
      <c r="G328" s="22"/>
      <c r="H328" s="22"/>
      <c r="I328" s="22"/>
      <c r="J328" s="22"/>
      <c r="K328" s="22"/>
    </row>
    <row r="329" spans="2:11" x14ac:dyDescent="0.3">
      <c r="B329" s="37"/>
      <c r="C329" s="32"/>
      <c r="D329" s="24"/>
      <c r="E329" s="100" t="s">
        <v>909</v>
      </c>
      <c r="F329" s="22"/>
      <c r="G329" s="22"/>
      <c r="H329" s="22"/>
      <c r="I329" s="22"/>
      <c r="J329" s="22"/>
      <c r="K329" s="22"/>
    </row>
    <row r="330" spans="2:11" x14ac:dyDescent="0.3">
      <c r="B330" s="37"/>
      <c r="C330" s="32"/>
      <c r="D330" s="24"/>
      <c r="E330" s="100" t="s">
        <v>910</v>
      </c>
      <c r="F330" s="22"/>
      <c r="G330" s="22"/>
      <c r="H330" s="22"/>
      <c r="I330" s="22"/>
      <c r="J330" s="22"/>
      <c r="K330" s="22"/>
    </row>
    <row r="331" spans="2:11" x14ac:dyDescent="0.3">
      <c r="B331" s="37"/>
      <c r="C331" s="32"/>
      <c r="D331" s="24"/>
      <c r="E331" s="100" t="s">
        <v>911</v>
      </c>
      <c r="F331" s="22"/>
      <c r="G331" s="22"/>
      <c r="H331" s="22"/>
      <c r="I331" s="22"/>
      <c r="J331" s="22"/>
      <c r="K331" s="22"/>
    </row>
    <row r="332" spans="2:11" x14ac:dyDescent="0.3">
      <c r="B332" s="37"/>
      <c r="C332" s="32"/>
      <c r="D332" s="24"/>
      <c r="E332" s="100" t="s">
        <v>912</v>
      </c>
      <c r="F332" s="22"/>
      <c r="G332" s="22"/>
      <c r="H332" s="22"/>
      <c r="I332" s="22"/>
      <c r="J332" s="22"/>
      <c r="K332" s="22"/>
    </row>
    <row r="333" spans="2:11" x14ac:dyDescent="0.3">
      <c r="B333" s="37"/>
      <c r="C333" s="32"/>
      <c r="D333" s="24"/>
      <c r="E333" s="100" t="s">
        <v>913</v>
      </c>
      <c r="F333" s="22"/>
      <c r="G333" s="22"/>
      <c r="H333" s="22"/>
      <c r="I333" s="22"/>
      <c r="J333" s="22"/>
      <c r="K333" s="22"/>
    </row>
    <row r="334" spans="2:11" x14ac:dyDescent="0.3">
      <c r="B334" s="37"/>
      <c r="C334" s="32"/>
      <c r="D334" s="24"/>
      <c r="E334" s="100" t="s">
        <v>914</v>
      </c>
      <c r="F334" s="22"/>
      <c r="G334" s="22"/>
      <c r="H334" s="22"/>
      <c r="I334" s="22"/>
      <c r="J334" s="22"/>
      <c r="K334" s="22"/>
    </row>
    <row r="335" spans="2:11" x14ac:dyDescent="0.3">
      <c r="B335" s="37"/>
      <c r="C335" s="32"/>
      <c r="D335" s="24"/>
      <c r="E335" s="100" t="s">
        <v>915</v>
      </c>
      <c r="F335" s="22"/>
      <c r="G335" s="22"/>
      <c r="H335" s="22"/>
      <c r="I335" s="22"/>
      <c r="J335" s="22"/>
      <c r="K335" s="22"/>
    </row>
    <row r="336" spans="2:11" x14ac:dyDescent="0.3">
      <c r="B336" s="37"/>
      <c r="C336" s="32"/>
      <c r="D336" s="24"/>
      <c r="E336" s="100" t="s">
        <v>916</v>
      </c>
      <c r="F336" s="22"/>
      <c r="G336" s="22"/>
      <c r="H336" s="22"/>
      <c r="I336" s="22"/>
      <c r="J336" s="22"/>
      <c r="K336" s="22"/>
    </row>
    <row r="337" spans="2:11" x14ac:dyDescent="0.3">
      <c r="B337" s="37"/>
      <c r="C337" s="32"/>
      <c r="D337" s="24"/>
      <c r="E337" s="100" t="s">
        <v>917</v>
      </c>
      <c r="F337" s="22"/>
      <c r="G337" s="22"/>
      <c r="H337" s="22"/>
      <c r="I337" s="22"/>
      <c r="J337" s="22"/>
      <c r="K337" s="22"/>
    </row>
    <row r="338" spans="2:11" x14ac:dyDescent="0.3">
      <c r="B338" s="37"/>
      <c r="C338" s="32"/>
      <c r="D338" s="24"/>
      <c r="E338" s="100" t="s">
        <v>918</v>
      </c>
      <c r="F338" s="22"/>
      <c r="G338" s="22"/>
      <c r="H338" s="22"/>
      <c r="I338" s="22"/>
      <c r="J338" s="22"/>
      <c r="K338" s="22"/>
    </row>
    <row r="339" spans="2:11" x14ac:dyDescent="0.3">
      <c r="B339" s="37"/>
      <c r="C339" s="32"/>
      <c r="D339" s="24"/>
      <c r="E339" s="100" t="s">
        <v>795</v>
      </c>
      <c r="F339" s="22"/>
      <c r="G339" s="22"/>
      <c r="H339" s="22"/>
      <c r="I339" s="22"/>
      <c r="J339" s="22"/>
      <c r="K339" s="22"/>
    </row>
    <row r="340" spans="2:11" x14ac:dyDescent="0.3">
      <c r="B340" s="37"/>
      <c r="C340" s="32"/>
      <c r="D340" s="24"/>
      <c r="E340" s="100" t="s">
        <v>796</v>
      </c>
      <c r="F340" s="22"/>
      <c r="G340" s="22"/>
      <c r="H340" s="22"/>
      <c r="I340" s="22"/>
      <c r="J340" s="22"/>
      <c r="K340" s="22"/>
    </row>
    <row r="341" spans="2:11" x14ac:dyDescent="0.3">
      <c r="B341" s="37"/>
      <c r="C341" s="32"/>
      <c r="D341" s="24"/>
      <c r="E341" s="100" t="s">
        <v>919</v>
      </c>
      <c r="F341" s="22"/>
      <c r="G341" s="22"/>
      <c r="H341" s="22"/>
      <c r="I341" s="22"/>
      <c r="J341" s="22"/>
      <c r="K341" s="22"/>
    </row>
    <row r="342" spans="2:11" x14ac:dyDescent="0.3">
      <c r="B342" s="37"/>
      <c r="C342" s="32"/>
      <c r="D342" s="24"/>
      <c r="E342" s="100" t="s">
        <v>920</v>
      </c>
      <c r="F342" s="22"/>
      <c r="G342" s="22"/>
      <c r="H342" s="22"/>
      <c r="I342" s="22"/>
      <c r="J342" s="22"/>
      <c r="K342" s="22"/>
    </row>
    <row r="343" spans="2:11" x14ac:dyDescent="0.3">
      <c r="B343" s="37"/>
      <c r="C343" s="32"/>
      <c r="D343" s="24"/>
      <c r="E343" s="100" t="s">
        <v>921</v>
      </c>
      <c r="F343" s="22"/>
      <c r="G343" s="22"/>
      <c r="H343" s="22"/>
      <c r="I343" s="22"/>
      <c r="J343" s="22"/>
      <c r="K343" s="22"/>
    </row>
    <row r="344" spans="2:11" x14ac:dyDescent="0.3">
      <c r="B344" s="37"/>
      <c r="C344" s="32"/>
      <c r="D344" s="24"/>
      <c r="E344" s="100" t="s">
        <v>922</v>
      </c>
      <c r="F344" s="22"/>
      <c r="G344" s="22"/>
      <c r="H344" s="22"/>
      <c r="I344" s="22"/>
      <c r="J344" s="22"/>
      <c r="K344" s="22"/>
    </row>
    <row r="345" spans="2:11" x14ac:dyDescent="0.3">
      <c r="B345" s="37"/>
      <c r="C345" s="32"/>
      <c r="D345" s="24"/>
      <c r="E345" s="100" t="s">
        <v>923</v>
      </c>
      <c r="F345" s="22"/>
      <c r="G345" s="22"/>
      <c r="H345" s="22"/>
      <c r="I345" s="22"/>
      <c r="J345" s="22"/>
      <c r="K345" s="22"/>
    </row>
    <row r="346" spans="2:11" x14ac:dyDescent="0.3">
      <c r="B346" s="37"/>
      <c r="C346" s="32"/>
      <c r="D346" s="24"/>
      <c r="E346" s="100" t="s">
        <v>924</v>
      </c>
      <c r="F346" s="22"/>
      <c r="G346" s="22"/>
      <c r="H346" s="22"/>
      <c r="I346" s="22"/>
      <c r="J346" s="22"/>
      <c r="K346" s="22"/>
    </row>
    <row r="347" spans="2:11" x14ac:dyDescent="0.3">
      <c r="B347" s="37"/>
      <c r="C347" s="32"/>
      <c r="D347" s="24"/>
      <c r="E347" s="100" t="s">
        <v>925</v>
      </c>
      <c r="F347" s="22"/>
      <c r="G347" s="22"/>
      <c r="H347" s="22"/>
      <c r="I347" s="22"/>
      <c r="J347" s="22"/>
      <c r="K347" s="22"/>
    </row>
    <row r="348" spans="2:11" x14ac:dyDescent="0.3">
      <c r="B348" s="37"/>
      <c r="C348" s="32"/>
      <c r="D348" s="24"/>
      <c r="E348" s="100" t="s">
        <v>926</v>
      </c>
      <c r="F348" s="22"/>
      <c r="G348" s="22"/>
      <c r="H348" s="22"/>
      <c r="I348" s="22"/>
      <c r="J348" s="22"/>
      <c r="K348" s="22"/>
    </row>
    <row r="349" spans="2:11" x14ac:dyDescent="0.3">
      <c r="B349" s="37"/>
      <c r="C349" s="32"/>
      <c r="D349" s="24"/>
      <c r="E349" s="100" t="s">
        <v>927</v>
      </c>
      <c r="F349" s="22"/>
      <c r="G349" s="22"/>
      <c r="H349" s="22"/>
      <c r="I349" s="22"/>
      <c r="J349" s="22"/>
      <c r="K349" s="22"/>
    </row>
    <row r="350" spans="2:11" x14ac:dyDescent="0.3">
      <c r="B350" s="37"/>
      <c r="C350" s="32"/>
      <c r="D350" s="24"/>
      <c r="E350" s="100" t="s">
        <v>928</v>
      </c>
      <c r="F350" s="22"/>
      <c r="G350" s="22"/>
      <c r="H350" s="22"/>
      <c r="I350" s="22"/>
      <c r="J350" s="22"/>
      <c r="K350" s="22"/>
    </row>
    <row r="351" spans="2:11" x14ac:dyDescent="0.3">
      <c r="B351" s="37"/>
      <c r="C351" s="32"/>
      <c r="D351" s="24"/>
      <c r="E351" s="100" t="s">
        <v>929</v>
      </c>
      <c r="F351" s="22"/>
      <c r="G351" s="22"/>
      <c r="H351" s="22"/>
      <c r="I351" s="22"/>
      <c r="J351" s="22"/>
      <c r="K351" s="22"/>
    </row>
    <row r="352" spans="2:11" x14ac:dyDescent="0.3">
      <c r="B352" s="37"/>
      <c r="C352" s="32"/>
      <c r="D352" s="24"/>
      <c r="E352" s="100" t="s">
        <v>930</v>
      </c>
      <c r="F352" s="22"/>
      <c r="G352" s="22"/>
      <c r="H352" s="22"/>
      <c r="I352" s="22"/>
      <c r="J352" s="22"/>
      <c r="K352" s="22"/>
    </row>
    <row r="353" spans="2:11" x14ac:dyDescent="0.3">
      <c r="B353" s="37"/>
      <c r="C353" s="32"/>
      <c r="D353" s="24"/>
      <c r="E353" s="100" t="s">
        <v>931</v>
      </c>
      <c r="F353" s="22"/>
      <c r="G353" s="22"/>
      <c r="H353" s="22"/>
      <c r="I353" s="22"/>
      <c r="J353" s="22"/>
      <c r="K353" s="22"/>
    </row>
    <row r="354" spans="2:11" x14ac:dyDescent="0.3">
      <c r="B354" s="37"/>
      <c r="C354" s="32"/>
      <c r="D354" s="24"/>
      <c r="E354" s="100" t="s">
        <v>932</v>
      </c>
      <c r="F354" s="22"/>
      <c r="G354" s="22"/>
      <c r="H354" s="22"/>
      <c r="I354" s="22"/>
      <c r="J354" s="22"/>
      <c r="K354" s="22"/>
    </row>
    <row r="355" spans="2:11" x14ac:dyDescent="0.3">
      <c r="B355" s="37"/>
      <c r="C355" s="32"/>
      <c r="D355" s="24"/>
      <c r="E355" s="100" t="s">
        <v>933</v>
      </c>
      <c r="F355" s="22"/>
      <c r="G355" s="22"/>
      <c r="H355" s="22"/>
      <c r="I355" s="22"/>
      <c r="J355" s="22"/>
      <c r="K355" s="22"/>
    </row>
    <row r="356" spans="2:11" x14ac:dyDescent="0.3">
      <c r="B356" s="37"/>
      <c r="C356" s="32"/>
      <c r="D356" s="24"/>
      <c r="E356" s="100" t="s">
        <v>934</v>
      </c>
      <c r="F356" s="22"/>
      <c r="G356" s="22"/>
      <c r="H356" s="22"/>
      <c r="I356" s="22"/>
      <c r="J356" s="22"/>
      <c r="K356" s="22"/>
    </row>
    <row r="357" spans="2:11" x14ac:dyDescent="0.3">
      <c r="B357" s="37"/>
      <c r="C357" s="32"/>
      <c r="D357" s="24"/>
      <c r="E357" s="100" t="s">
        <v>935</v>
      </c>
      <c r="F357" s="22"/>
      <c r="G357" s="22"/>
      <c r="H357" s="22"/>
      <c r="I357" s="22"/>
      <c r="J357" s="22"/>
      <c r="K357" s="22"/>
    </row>
    <row r="358" spans="2:11" x14ac:dyDescent="0.3">
      <c r="B358" s="37"/>
      <c r="C358" s="32"/>
      <c r="D358" s="24"/>
      <c r="E358" s="100" t="s">
        <v>936</v>
      </c>
      <c r="F358" s="22"/>
      <c r="G358" s="22"/>
      <c r="H358" s="22"/>
      <c r="I358" s="22"/>
      <c r="J358" s="22"/>
      <c r="K358" s="22"/>
    </row>
    <row r="359" spans="2:11" x14ac:dyDescent="0.3">
      <c r="B359" s="37"/>
    </row>
    <row r="360" spans="2:11" x14ac:dyDescent="0.3">
      <c r="B360" s="37"/>
    </row>
    <row r="361" spans="2:11" x14ac:dyDescent="0.3">
      <c r="B361" s="37"/>
    </row>
    <row r="362" spans="2:11" x14ac:dyDescent="0.3">
      <c r="B362" s="37"/>
    </row>
    <row r="363" spans="2:11" x14ac:dyDescent="0.3">
      <c r="B363" s="37"/>
    </row>
    <row r="364" spans="2:11" x14ac:dyDescent="0.3">
      <c r="B364" s="37"/>
    </row>
    <row r="365" spans="2:11" x14ac:dyDescent="0.3">
      <c r="B365" s="37"/>
    </row>
    <row r="366" spans="2:11" x14ac:dyDescent="0.3">
      <c r="B366" s="37"/>
    </row>
    <row r="367" spans="2:11" x14ac:dyDescent="0.3">
      <c r="B367" s="37"/>
    </row>
    <row r="368" spans="2:11" x14ac:dyDescent="0.3">
      <c r="B368" s="37"/>
    </row>
    <row r="369" spans="2:2" x14ac:dyDescent="0.3">
      <c r="B369" s="37"/>
    </row>
    <row r="370" spans="2:2" x14ac:dyDescent="0.3">
      <c r="B370" s="37"/>
    </row>
    <row r="371" spans="2:2" x14ac:dyDescent="0.3">
      <c r="B371" s="37"/>
    </row>
  </sheetData>
  <sheetProtection formatCells="0" formatColumns="0" formatRows="0" sort="0"/>
  <autoFilter ref="A1:IB378" xr:uid="{00000000-0009-0000-0000-000001000000}">
    <sortState xmlns:xlrd2="http://schemas.microsoft.com/office/spreadsheetml/2017/richdata2" ref="A2:IB378">
      <sortCondition ref="C1:C378"/>
    </sortState>
  </autoFilter>
  <phoneticPr fontId="11" type="noConversion"/>
  <conditionalFormatting sqref="E36:E40 E42:E62">
    <cfRule type="duplicateValues" dxfId="0" priority="1"/>
  </conditionalFormatting>
  <pageMargins left="0.7" right="0.7" top="0.78740157499999996" bottom="0.78740157499999996"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4">
        <x14:dataValidation type="list" showInputMessage="1" showErrorMessage="1" xr:uid="{00000000-0002-0000-0100-000000000000}">
          <x14:formula1>
            <xm:f>'https://iubhfs.sharepoint.com/sites/KFK-Fragen-Team/Shared Documents/Overview/MA_Template/[TEST_Template_BA_181012_en.xlsx]Tabelle2'!#REF!</xm:f>
          </x14:formula1>
          <xm:sqref>K2</xm:sqref>
        </x14:dataValidation>
        <x14:dataValidation type="list" allowBlank="1" showInputMessage="1" showErrorMessage="1" xr:uid="{00000000-0002-0000-0100-000001000000}">
          <x14:formula1>
            <xm:f>'https://iubhfs.sharepoint.com/sites/KFK-Fragen-Team/Shared Documents/Overview/MA_Template/[TEST_Template_BA_181012_en.xlsx]Tabelle2'!#REF!</xm:f>
          </x14:formula1>
          <xm:sqref>D2</xm:sqref>
        </x14:dataValidation>
        <x14:dataValidation type="list" allowBlank="1" showInputMessage="1" showErrorMessage="1" xr:uid="{00000000-0002-0000-0100-000002000000}">
          <x14:formula1>
            <xm:f>Tabelle2!$A$2:$A$5</xm:f>
          </x14:formula1>
          <xm:sqref>D3:D11</xm:sqref>
        </x14:dataValidation>
        <x14:dataValidation type="list" showInputMessage="1" showErrorMessage="1" xr:uid="{00000000-0002-0000-0100-000003000000}">
          <x14:formula1>
            <xm:f>Tabelle2!$C$2:$C$3</xm:f>
          </x14:formula1>
          <xm:sqref>J214 K215:K227 K229:K261 K3:K213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B1:L150"/>
  <sheetViews>
    <sheetView showGridLines="0" tabSelected="1" topLeftCell="B1" zoomScale="70" zoomScaleNormal="70" workbookViewId="0">
      <pane ySplit="1" topLeftCell="A15" activePane="bottomLeft" state="frozen"/>
      <selection pane="bottomLeft" activeCell="J100" sqref="J100"/>
    </sheetView>
  </sheetViews>
  <sheetFormatPr baseColWidth="10" defaultColWidth="11.44140625" defaultRowHeight="14.4" x14ac:dyDescent="0.3"/>
  <cols>
    <col min="1" max="1" width="5.77734375" customWidth="1"/>
    <col min="2" max="2" width="10.77734375" style="34"/>
    <col min="3" max="3" width="11" style="34" bestFit="1" customWidth="1"/>
    <col min="4" max="4" width="15.44140625" style="20" bestFit="1" customWidth="1"/>
    <col min="5" max="5" width="13.5546875" style="20" customWidth="1"/>
    <col min="6" max="6" width="18" style="20" customWidth="1"/>
    <col min="7" max="7" width="11.77734375" style="20" customWidth="1"/>
    <col min="8" max="8" width="81.44140625" style="18" customWidth="1"/>
    <col min="9" max="9" width="87" style="18" customWidth="1"/>
    <col min="10" max="10" width="23" style="19" customWidth="1"/>
    <col min="11" max="11" width="31.44140625" customWidth="1"/>
  </cols>
  <sheetData>
    <row r="1" spans="2:12" s="35" customFormat="1" ht="82.8" x14ac:dyDescent="0.3">
      <c r="B1" s="40" t="s">
        <v>35</v>
      </c>
      <c r="C1" s="40" t="s">
        <v>36</v>
      </c>
      <c r="D1" s="39" t="s">
        <v>937</v>
      </c>
      <c r="E1" s="39" t="s">
        <v>938</v>
      </c>
      <c r="F1" s="39" t="s">
        <v>939</v>
      </c>
      <c r="G1" s="39" t="s">
        <v>38</v>
      </c>
      <c r="H1" s="43" t="s">
        <v>39</v>
      </c>
      <c r="I1" s="43" t="s">
        <v>940</v>
      </c>
      <c r="J1" s="44" t="s">
        <v>42</v>
      </c>
      <c r="K1" s="41" t="s">
        <v>43</v>
      </c>
    </row>
    <row r="2" spans="2:12" ht="189.75" customHeight="1" x14ac:dyDescent="0.3">
      <c r="B2" s="37">
        <v>1</v>
      </c>
      <c r="C2" s="32" t="s">
        <v>44</v>
      </c>
      <c r="D2" s="24" t="s">
        <v>45</v>
      </c>
      <c r="E2" s="24">
        <v>6</v>
      </c>
      <c r="F2" s="24">
        <f>IF(E2=6,30,IF(E2=18,40,xxx))</f>
        <v>30</v>
      </c>
      <c r="G2" s="23" t="s">
        <v>941</v>
      </c>
      <c r="H2" s="68" t="s">
        <v>942</v>
      </c>
      <c r="I2" s="22" t="s">
        <v>1270</v>
      </c>
      <c r="J2" s="22"/>
    </row>
    <row r="3" spans="2:12" ht="108" hidden="1" customHeight="1" x14ac:dyDescent="0.3">
      <c r="B3" s="37">
        <v>1</v>
      </c>
      <c r="C3" s="32" t="s">
        <v>44</v>
      </c>
      <c r="D3" s="24" t="s">
        <v>45</v>
      </c>
      <c r="E3" s="24">
        <v>5</v>
      </c>
      <c r="F3" s="24" t="e">
        <f>IF(E3=6,30,IF(E3=18,40,xxx))</f>
        <v>#NAME?</v>
      </c>
      <c r="G3" s="23" t="s">
        <v>943</v>
      </c>
      <c r="H3" s="69" t="s">
        <v>944</v>
      </c>
      <c r="I3" s="22" t="s">
        <v>945</v>
      </c>
      <c r="J3" s="22"/>
      <c r="K3" s="21"/>
    </row>
    <row r="4" spans="2:12" ht="254.25" customHeight="1" x14ac:dyDescent="0.3">
      <c r="B4" s="37">
        <v>1</v>
      </c>
      <c r="C4" s="32" t="s">
        <v>44</v>
      </c>
      <c r="D4" s="24" t="s">
        <v>946</v>
      </c>
      <c r="E4" s="24">
        <v>6</v>
      </c>
      <c r="F4" s="24"/>
      <c r="G4" s="23" t="s">
        <v>947</v>
      </c>
      <c r="H4" t="s">
        <v>1271</v>
      </c>
      <c r="I4" s="22" t="s">
        <v>1272</v>
      </c>
      <c r="J4" s="47"/>
    </row>
    <row r="5" spans="2:12" ht="119.25" customHeight="1" x14ac:dyDescent="0.3">
      <c r="B5" s="37">
        <v>1</v>
      </c>
      <c r="C5" s="32" t="s">
        <v>44</v>
      </c>
      <c r="D5" s="24" t="s">
        <v>948</v>
      </c>
      <c r="E5" s="24">
        <v>18</v>
      </c>
      <c r="F5" s="24">
        <v>40</v>
      </c>
      <c r="G5" s="23" t="s">
        <v>949</v>
      </c>
      <c r="H5" s="22" t="s">
        <v>950</v>
      </c>
      <c r="I5" s="76" t="s">
        <v>1273</v>
      </c>
      <c r="J5" s="22"/>
      <c r="K5" s="21"/>
      <c r="L5" s="54"/>
    </row>
    <row r="6" spans="2:12" ht="409.6" x14ac:dyDescent="0.3">
      <c r="B6" s="37">
        <v>1</v>
      </c>
      <c r="C6" s="32" t="s">
        <v>44</v>
      </c>
      <c r="D6" s="24" t="s">
        <v>948</v>
      </c>
      <c r="E6" s="24">
        <v>18</v>
      </c>
      <c r="F6" s="24">
        <f>IF(E6=6,30,IF(E6=18,40,xxx))</f>
        <v>40</v>
      </c>
      <c r="G6" s="23" t="s">
        <v>951</v>
      </c>
      <c r="H6" s="57" t="s">
        <v>1274</v>
      </c>
      <c r="I6" s="22" t="s">
        <v>1277</v>
      </c>
      <c r="J6" s="22"/>
      <c r="K6" s="21"/>
    </row>
    <row r="7" spans="2:12" ht="138" x14ac:dyDescent="0.3">
      <c r="B7" s="37">
        <v>1</v>
      </c>
      <c r="C7" s="32" t="s">
        <v>44</v>
      </c>
      <c r="D7" s="24" t="s">
        <v>948</v>
      </c>
      <c r="E7" s="24">
        <v>18</v>
      </c>
      <c r="F7" s="24">
        <f>IF(E7=6,30,IF(E7=18,40,xxx))</f>
        <v>40</v>
      </c>
      <c r="G7" s="23" t="s">
        <v>952</v>
      </c>
      <c r="H7" s="22" t="s">
        <v>1275</v>
      </c>
      <c r="I7" s="22" t="s">
        <v>1276</v>
      </c>
      <c r="J7" s="22"/>
      <c r="K7" s="21"/>
    </row>
    <row r="8" spans="2:12" ht="55.2" x14ac:dyDescent="0.3">
      <c r="B8" s="37">
        <v>1</v>
      </c>
      <c r="C8" s="32" t="s">
        <v>129</v>
      </c>
      <c r="D8" s="24" t="s">
        <v>45</v>
      </c>
      <c r="E8" s="24">
        <v>6</v>
      </c>
      <c r="F8" s="24">
        <f>IF(E8=6,30,IF(E8=18,40,xxx))</f>
        <v>30</v>
      </c>
      <c r="G8" s="23" t="s">
        <v>953</v>
      </c>
      <c r="H8" s="80" t="s">
        <v>1278</v>
      </c>
      <c r="I8" s="76" t="s">
        <v>1279</v>
      </c>
      <c r="J8" s="22"/>
    </row>
    <row r="9" spans="2:12" ht="85.5" hidden="1" customHeight="1" x14ac:dyDescent="0.3">
      <c r="B9" s="37">
        <v>2</v>
      </c>
      <c r="C9" s="32" t="s">
        <v>255</v>
      </c>
      <c r="D9" s="24" t="s">
        <v>45</v>
      </c>
      <c r="E9" s="24">
        <v>4</v>
      </c>
      <c r="F9" s="24" t="e">
        <f>IF(E9=6,30,IF(E9=18,40,xxx))</f>
        <v>#NAME?</v>
      </c>
      <c r="G9" s="23" t="s">
        <v>954</v>
      </c>
      <c r="H9" s="69" t="s">
        <v>955</v>
      </c>
      <c r="I9" s="22" t="s">
        <v>956</v>
      </c>
      <c r="J9" s="22"/>
      <c r="K9" s="21"/>
      <c r="L9" s="54"/>
    </row>
    <row r="10" spans="2:12" ht="124.2" hidden="1" x14ac:dyDescent="0.3">
      <c r="B10" s="37">
        <v>2</v>
      </c>
      <c r="C10" s="32" t="s">
        <v>255</v>
      </c>
      <c r="D10" s="24" t="s">
        <v>45</v>
      </c>
      <c r="E10" s="24">
        <v>10</v>
      </c>
      <c r="F10" s="24" t="e">
        <f>IF(E10=6,30,IF(E10=18,40,xxx))</f>
        <v>#NAME?</v>
      </c>
      <c r="G10" s="23" t="s">
        <v>957</v>
      </c>
      <c r="H10" s="22" t="s">
        <v>958</v>
      </c>
      <c r="I10" s="22" t="s">
        <v>959</v>
      </c>
      <c r="J10" s="22"/>
      <c r="K10" s="70" t="s">
        <v>960</v>
      </c>
      <c r="L10" t="s">
        <v>961</v>
      </c>
    </row>
    <row r="11" spans="2:12" ht="82.8" x14ac:dyDescent="0.3">
      <c r="B11" s="37">
        <v>1</v>
      </c>
      <c r="C11" s="32" t="s">
        <v>129</v>
      </c>
      <c r="D11" s="24" t="s">
        <v>45</v>
      </c>
      <c r="E11" s="24">
        <v>6</v>
      </c>
      <c r="F11" s="24">
        <f>IF(E11=6,30,IF(E11=18,40,xxx))</f>
        <v>30</v>
      </c>
      <c r="G11" s="23" t="s">
        <v>962</v>
      </c>
      <c r="H11" s="22" t="s">
        <v>1280</v>
      </c>
      <c r="I11" s="22" t="s">
        <v>1281</v>
      </c>
      <c r="J11" s="22"/>
      <c r="L11" s="54"/>
    </row>
    <row r="12" spans="2:12" ht="110.4" x14ac:dyDescent="0.3">
      <c r="B12" s="101">
        <v>1</v>
      </c>
      <c r="C12" s="102" t="s">
        <v>129</v>
      </c>
      <c r="D12" s="103" t="s">
        <v>45</v>
      </c>
      <c r="E12" s="103">
        <v>6</v>
      </c>
      <c r="F12" s="103"/>
      <c r="G12" s="110" t="s">
        <v>963</v>
      </c>
      <c r="H12" s="113" t="s">
        <v>964</v>
      </c>
      <c r="I12" s="107" t="s">
        <v>965</v>
      </c>
      <c r="J12" s="22"/>
      <c r="K12" s="21"/>
    </row>
    <row r="13" spans="2:12" ht="57.6" x14ac:dyDescent="0.3">
      <c r="B13" s="37">
        <v>1</v>
      </c>
      <c r="C13" s="32" t="s">
        <v>129</v>
      </c>
      <c r="D13" s="24" t="s">
        <v>948</v>
      </c>
      <c r="E13" s="24">
        <v>18</v>
      </c>
      <c r="F13" s="24"/>
      <c r="G13" s="23" t="s">
        <v>966</v>
      </c>
      <c r="H13" s="80"/>
      <c r="I13" s="22"/>
      <c r="J13" s="95"/>
      <c r="K13" t="s">
        <v>1282</v>
      </c>
      <c r="L13" s="54"/>
    </row>
    <row r="14" spans="2:12" ht="129" hidden="1" customHeight="1" x14ac:dyDescent="0.3">
      <c r="B14" s="37">
        <v>4</v>
      </c>
      <c r="C14" s="32" t="s">
        <v>513</v>
      </c>
      <c r="D14" s="24" t="s">
        <v>45</v>
      </c>
      <c r="E14" s="24">
        <v>5</v>
      </c>
      <c r="F14" s="24" t="e">
        <f>IF(E14=6,30,IF(E14=18,40,xxx))</f>
        <v>#NAME?</v>
      </c>
      <c r="G14" s="23" t="s">
        <v>967</v>
      </c>
      <c r="H14" s="69" t="s">
        <v>968</v>
      </c>
      <c r="I14" s="22" t="s">
        <v>969</v>
      </c>
      <c r="J14" s="22"/>
      <c r="K14" s="21"/>
    </row>
    <row r="15" spans="2:12" ht="220.8" x14ac:dyDescent="0.3">
      <c r="B15" s="101">
        <v>1</v>
      </c>
      <c r="C15" s="102" t="s">
        <v>185</v>
      </c>
      <c r="D15" s="103" t="s">
        <v>948</v>
      </c>
      <c r="E15" s="103">
        <v>18</v>
      </c>
      <c r="F15" s="103"/>
      <c r="G15" s="110" t="s">
        <v>970</v>
      </c>
      <c r="H15" s="127" t="s">
        <v>971</v>
      </c>
      <c r="I15" s="109" t="s">
        <v>972</v>
      </c>
      <c r="J15" s="22"/>
    </row>
    <row r="16" spans="2:12" ht="142.5" hidden="1" customHeight="1" x14ac:dyDescent="0.3">
      <c r="B16" s="37">
        <v>4</v>
      </c>
      <c r="C16" s="32" t="s">
        <v>561</v>
      </c>
      <c r="D16" s="24" t="s">
        <v>45</v>
      </c>
      <c r="E16" s="24">
        <v>5</v>
      </c>
      <c r="F16" s="24" t="e">
        <f>IF(E16=6,30,IF(E16=18,40,xxx))</f>
        <v>#NAME?</v>
      </c>
      <c r="G16" s="23" t="s">
        <v>973</v>
      </c>
      <c r="H16" s="22" t="s">
        <v>974</v>
      </c>
      <c r="I16" s="22" t="s">
        <v>975</v>
      </c>
      <c r="J16" s="22"/>
    </row>
    <row r="17" spans="2:12" ht="157.05000000000001" hidden="1" customHeight="1" x14ac:dyDescent="0.3">
      <c r="B17" s="37">
        <v>5</v>
      </c>
      <c r="C17" s="32" t="s">
        <v>591</v>
      </c>
      <c r="D17" s="24" t="s">
        <v>45</v>
      </c>
      <c r="E17" s="37">
        <v>5</v>
      </c>
      <c r="F17" s="24" t="e">
        <f>IF(E17=6,30,IF(E17=18,40,xxx))</f>
        <v>#NAME?</v>
      </c>
      <c r="G17" s="23" t="s">
        <v>976</v>
      </c>
      <c r="H17" s="69" t="s">
        <v>977</v>
      </c>
      <c r="I17" s="22" t="s">
        <v>978</v>
      </c>
      <c r="J17" s="22"/>
      <c r="K17" s="21"/>
    </row>
    <row r="18" spans="2:12" ht="137.55000000000001" hidden="1" customHeight="1" x14ac:dyDescent="0.3">
      <c r="B18" s="37">
        <v>5</v>
      </c>
      <c r="C18" s="32" t="s">
        <v>614</v>
      </c>
      <c r="D18" s="24" t="s">
        <v>45</v>
      </c>
      <c r="E18" s="37">
        <v>4</v>
      </c>
      <c r="F18" s="24" t="e">
        <f>IF(E18=6,30,IF(E18=18,40,xxx))</f>
        <v>#NAME?</v>
      </c>
      <c r="G18" s="23" t="s">
        <v>979</v>
      </c>
      <c r="H18" s="22" t="s">
        <v>980</v>
      </c>
      <c r="I18" s="22" t="s">
        <v>981</v>
      </c>
      <c r="J18" s="22"/>
    </row>
    <row r="19" spans="2:12" ht="166.5" customHeight="1" x14ac:dyDescent="0.3">
      <c r="B19" s="37">
        <v>1</v>
      </c>
      <c r="C19" s="32" t="s">
        <v>185</v>
      </c>
      <c r="D19" s="24" t="s">
        <v>948</v>
      </c>
      <c r="E19" s="24">
        <v>18</v>
      </c>
      <c r="F19" s="24">
        <f>IF(E19=6,30,IF(E19=18,40,xxx))</f>
        <v>40</v>
      </c>
      <c r="G19" s="23" t="s">
        <v>982</v>
      </c>
      <c r="H19" s="22" t="s">
        <v>1283</v>
      </c>
      <c r="I19" s="22" t="s">
        <v>1284</v>
      </c>
      <c r="J19" s="22"/>
    </row>
    <row r="20" spans="2:12" ht="142.5" hidden="1" customHeight="1" x14ac:dyDescent="0.3">
      <c r="B20" s="37">
        <v>5</v>
      </c>
      <c r="C20" s="32" t="s">
        <v>654</v>
      </c>
      <c r="D20" s="24" t="s">
        <v>45</v>
      </c>
      <c r="E20" s="37">
        <v>3</v>
      </c>
      <c r="F20" s="24" t="e">
        <f>IF(E20=6,30,IF(E20=18,40,xxx))</f>
        <v>#NAME?</v>
      </c>
      <c r="G20" s="23" t="s">
        <v>983</v>
      </c>
      <c r="H20" s="69" t="s">
        <v>984</v>
      </c>
      <c r="I20" s="22" t="s">
        <v>985</v>
      </c>
      <c r="J20" s="22"/>
      <c r="K20" s="21"/>
    </row>
    <row r="21" spans="2:12" ht="141" hidden="1" customHeight="1" x14ac:dyDescent="0.3">
      <c r="B21" s="37">
        <v>5</v>
      </c>
      <c r="C21" s="32" t="s">
        <v>654</v>
      </c>
      <c r="D21" s="24" t="s">
        <v>45</v>
      </c>
      <c r="E21" s="37">
        <v>4</v>
      </c>
      <c r="F21" s="24" t="e">
        <f>IF(E21=6,30,IF(E21=18,40,xxx))</f>
        <v>#NAME?</v>
      </c>
      <c r="G21" s="23" t="s">
        <v>986</v>
      </c>
      <c r="H21" s="22" t="s">
        <v>987</v>
      </c>
      <c r="I21" s="22" t="s">
        <v>988</v>
      </c>
      <c r="J21" s="22"/>
      <c r="K21" s="70" t="s">
        <v>989</v>
      </c>
      <c r="L21" t="s">
        <v>961</v>
      </c>
    </row>
    <row r="22" spans="2:12" ht="96.6" x14ac:dyDescent="0.3">
      <c r="B22" s="37">
        <v>2</v>
      </c>
      <c r="C22" s="32" t="s">
        <v>219</v>
      </c>
      <c r="D22" s="24" t="s">
        <v>45</v>
      </c>
      <c r="E22" s="24">
        <v>6</v>
      </c>
      <c r="F22" s="24"/>
      <c r="G22" s="23" t="s">
        <v>990</v>
      </c>
      <c r="H22" s="22" t="s">
        <v>1285</v>
      </c>
      <c r="I22" s="22" t="s">
        <v>1286</v>
      </c>
      <c r="J22" s="22"/>
      <c r="K22" s="21"/>
    </row>
    <row r="23" spans="2:12" ht="158.25" customHeight="1" x14ac:dyDescent="0.3">
      <c r="B23" s="37">
        <v>2</v>
      </c>
      <c r="C23" s="32" t="s">
        <v>219</v>
      </c>
      <c r="D23" s="24" t="s">
        <v>45</v>
      </c>
      <c r="E23" s="24">
        <v>6</v>
      </c>
      <c r="F23" s="24">
        <f>IF(E23=6,30,IF(E23=18,40,xxx))</f>
        <v>30</v>
      </c>
      <c r="G23" s="23" t="s">
        <v>991</v>
      </c>
      <c r="H23" s="22" t="s">
        <v>1288</v>
      </c>
      <c r="I23" s="22" t="s">
        <v>1287</v>
      </c>
      <c r="J23" s="22"/>
      <c r="K23" s="21"/>
    </row>
    <row r="24" spans="2:12" ht="96.6" x14ac:dyDescent="0.3">
      <c r="B24" s="101">
        <v>2</v>
      </c>
      <c r="C24" s="102" t="s">
        <v>255</v>
      </c>
      <c r="D24" s="103" t="s">
        <v>45</v>
      </c>
      <c r="E24" s="103">
        <v>6</v>
      </c>
      <c r="F24" s="103"/>
      <c r="G24" s="110" t="s">
        <v>992</v>
      </c>
      <c r="H24" s="113" t="s">
        <v>993</v>
      </c>
      <c r="I24" s="109" t="s">
        <v>994</v>
      </c>
      <c r="J24" s="22"/>
      <c r="K24" s="21"/>
    </row>
    <row r="25" spans="2:12" ht="138" x14ac:dyDescent="0.3">
      <c r="B25" s="37">
        <v>6</v>
      </c>
      <c r="C25" s="32" t="s">
        <v>689</v>
      </c>
      <c r="D25" s="24" t="s">
        <v>45</v>
      </c>
      <c r="E25" s="24">
        <v>6</v>
      </c>
      <c r="F25" s="24">
        <f>IF(E25=6,30,IF(E25=18,40,xxx))</f>
        <v>30</v>
      </c>
      <c r="G25" s="23" t="s">
        <v>995</v>
      </c>
      <c r="H25" s="57" t="s">
        <v>1376</v>
      </c>
      <c r="I25" s="22" t="s">
        <v>1377</v>
      </c>
      <c r="J25" s="22"/>
    </row>
    <row r="26" spans="2:12" ht="139.5" customHeight="1" x14ac:dyDescent="0.3">
      <c r="B26" s="37">
        <v>6</v>
      </c>
      <c r="C26" s="32" t="s">
        <v>689</v>
      </c>
      <c r="D26" s="24" t="s">
        <v>45</v>
      </c>
      <c r="E26" s="24">
        <v>6</v>
      </c>
      <c r="F26" s="24">
        <f>IF(E26=6,30,IF(E26=18,40,xxx))</f>
        <v>30</v>
      </c>
      <c r="G26" s="23" t="s">
        <v>996</v>
      </c>
      <c r="H26" s="57"/>
      <c r="I26" s="22"/>
      <c r="J26" s="22"/>
      <c r="K26" t="s">
        <v>1289</v>
      </c>
    </row>
    <row r="27" spans="2:12" ht="69" x14ac:dyDescent="0.3">
      <c r="B27" s="37">
        <v>2</v>
      </c>
      <c r="C27" s="32" t="s">
        <v>255</v>
      </c>
      <c r="D27" s="24" t="s">
        <v>946</v>
      </c>
      <c r="E27" s="24">
        <v>6</v>
      </c>
      <c r="F27" s="24"/>
      <c r="G27" s="23" t="s">
        <v>997</v>
      </c>
      <c r="H27" s="75" t="s">
        <v>1290</v>
      </c>
      <c r="I27" s="22" t="s">
        <v>998</v>
      </c>
      <c r="J27" s="22"/>
      <c r="K27" s="21"/>
    </row>
    <row r="28" spans="2:12" ht="110.4" x14ac:dyDescent="0.3">
      <c r="B28" s="37">
        <v>2</v>
      </c>
      <c r="C28" s="32" t="s">
        <v>255</v>
      </c>
      <c r="D28" s="24" t="s">
        <v>948</v>
      </c>
      <c r="E28" s="24">
        <v>18</v>
      </c>
      <c r="F28" s="24"/>
      <c r="G28" s="23" t="s">
        <v>999</v>
      </c>
      <c r="H28" s="80" t="s">
        <v>1291</v>
      </c>
      <c r="I28" s="76" t="s">
        <v>1292</v>
      </c>
      <c r="J28" s="22"/>
    </row>
    <row r="29" spans="2:12" ht="276" x14ac:dyDescent="0.3">
      <c r="B29" s="37">
        <v>2</v>
      </c>
      <c r="C29" s="32" t="s">
        <v>255</v>
      </c>
      <c r="D29" s="24" t="s">
        <v>948</v>
      </c>
      <c r="E29" s="24">
        <f>IF(D29="leicht",6,IF(D29="mittel",6,IF(D29="schwer",18,xxx)))</f>
        <v>18</v>
      </c>
      <c r="F29" s="24">
        <f>IF(E29=6,30,IF(E29=18,40,xxx))</f>
        <v>40</v>
      </c>
      <c r="G29" s="23" t="s">
        <v>1000</v>
      </c>
      <c r="H29" s="22" t="s">
        <v>1293</v>
      </c>
      <c r="I29" s="22" t="s">
        <v>1294</v>
      </c>
      <c r="J29" s="22"/>
      <c r="K29" s="21"/>
    </row>
    <row r="30" spans="2:12" ht="144" x14ac:dyDescent="0.3">
      <c r="B30" s="101">
        <v>2</v>
      </c>
      <c r="C30" s="102" t="s">
        <v>255</v>
      </c>
      <c r="D30" s="103" t="s">
        <v>948</v>
      </c>
      <c r="E30" s="103">
        <f>IF(D30="leicht",6,IF(D30="mittel",6,IF(D30="schwer",18,xxx)))</f>
        <v>18</v>
      </c>
      <c r="F30" s="103">
        <f>IF(E30=6,30,IF(E30=18,40,xxx))</f>
        <v>40</v>
      </c>
      <c r="G30" s="110" t="s">
        <v>1001</v>
      </c>
      <c r="H30" s="113" t="s">
        <v>1002</v>
      </c>
      <c r="I30" s="109" t="s">
        <v>1003</v>
      </c>
      <c r="J30" s="22"/>
      <c r="K30" s="21"/>
    </row>
    <row r="31" spans="2:12" ht="248.4" x14ac:dyDescent="0.3">
      <c r="B31" s="37">
        <v>2</v>
      </c>
      <c r="C31" s="32" t="s">
        <v>255</v>
      </c>
      <c r="D31" s="24" t="s">
        <v>948</v>
      </c>
      <c r="E31" s="24">
        <f>IF(D31="leicht",6,IF(D31="mittel",6,IF(D31="schwer",18,xxx)))</f>
        <v>18</v>
      </c>
      <c r="F31" s="24">
        <f>IF(E31=6,30,IF(E31=18,40,xxx))</f>
        <v>40</v>
      </c>
      <c r="G31" s="23" t="s">
        <v>1004</v>
      </c>
      <c r="H31" s="22" t="s">
        <v>1295</v>
      </c>
      <c r="I31" s="22" t="s">
        <v>1327</v>
      </c>
      <c r="J31" s="22"/>
    </row>
    <row r="32" spans="2:12" ht="193.5" customHeight="1" x14ac:dyDescent="0.3">
      <c r="B32" s="37">
        <v>2</v>
      </c>
      <c r="C32" s="32" t="s">
        <v>255</v>
      </c>
      <c r="D32" s="24" t="s">
        <v>948</v>
      </c>
      <c r="E32" s="24">
        <f>IF(D32="leicht",6,IF(D32="mittel",6,IF(D32="schwer",18,xxx)))</f>
        <v>18</v>
      </c>
      <c r="F32" s="24">
        <f>IF(E32=6,30,IF(E32=18,40,xxx))</f>
        <v>40</v>
      </c>
      <c r="G32" s="23" t="s">
        <v>1005</v>
      </c>
      <c r="H32" s="22" t="s">
        <v>1296</v>
      </c>
      <c r="I32" s="22" t="s">
        <v>1297</v>
      </c>
      <c r="J32" s="22"/>
      <c r="K32" s="21"/>
    </row>
    <row r="33" spans="2:12" ht="79.5" hidden="1" customHeight="1" x14ac:dyDescent="0.3">
      <c r="B33" s="37">
        <v>1</v>
      </c>
      <c r="C33" s="32" t="s">
        <v>129</v>
      </c>
      <c r="D33" s="24" t="s">
        <v>946</v>
      </c>
      <c r="E33" s="24">
        <v>8</v>
      </c>
      <c r="F33" s="24" t="e">
        <f>IF(E33=6,30,IF(E33=18,40,xxx))</f>
        <v>#NAME?</v>
      </c>
      <c r="G33" s="23" t="s">
        <v>1006</v>
      </c>
      <c r="H33" s="69" t="s">
        <v>1007</v>
      </c>
      <c r="I33" s="22" t="s">
        <v>1008</v>
      </c>
      <c r="J33" s="22"/>
      <c r="K33" s="21"/>
    </row>
    <row r="34" spans="2:12" ht="103.05" hidden="1" customHeight="1" x14ac:dyDescent="0.3">
      <c r="B34" s="37">
        <v>1</v>
      </c>
      <c r="C34" s="32" t="s">
        <v>129</v>
      </c>
      <c r="D34" s="24" t="s">
        <v>946</v>
      </c>
      <c r="E34" s="24">
        <v>8</v>
      </c>
      <c r="F34" s="24" t="e">
        <f>IF(E34=6,30,IF(E34=18,40,xxx))</f>
        <v>#NAME?</v>
      </c>
      <c r="G34" s="23" t="s">
        <v>1009</v>
      </c>
      <c r="H34" s="69" t="s">
        <v>1010</v>
      </c>
      <c r="I34" s="22" t="s">
        <v>1011</v>
      </c>
      <c r="J34" s="22"/>
      <c r="K34" s="21"/>
    </row>
    <row r="35" spans="2:12" ht="220.8" hidden="1" x14ac:dyDescent="0.3">
      <c r="B35" s="37">
        <v>1</v>
      </c>
      <c r="C35" s="32" t="s">
        <v>129</v>
      </c>
      <c r="D35" s="24" t="s">
        <v>946</v>
      </c>
      <c r="E35" s="24">
        <v>14</v>
      </c>
      <c r="F35" s="24" t="e">
        <f>IF(E35=6,30,IF(E35=18,40,xxx))</f>
        <v>#NAME?</v>
      </c>
      <c r="G35" s="23" t="s">
        <v>1012</v>
      </c>
      <c r="H35" s="57" t="s">
        <v>1013</v>
      </c>
      <c r="I35" s="22" t="s">
        <v>1014</v>
      </c>
      <c r="J35" s="22"/>
      <c r="K35" s="70" t="s">
        <v>1015</v>
      </c>
      <c r="L35" t="s">
        <v>961</v>
      </c>
    </row>
    <row r="36" spans="2:12" ht="124.2" hidden="1" x14ac:dyDescent="0.3">
      <c r="B36" s="37">
        <v>1</v>
      </c>
      <c r="C36" s="32" t="s">
        <v>185</v>
      </c>
      <c r="D36" s="24" t="s">
        <v>946</v>
      </c>
      <c r="E36" s="24">
        <v>7</v>
      </c>
      <c r="F36" s="24" t="e">
        <f>IF(E36=6,30,IF(E36=18,40,xxx))</f>
        <v>#NAME?</v>
      </c>
      <c r="G36" s="23" t="s">
        <v>1016</v>
      </c>
      <c r="H36" s="22" t="s">
        <v>1017</v>
      </c>
      <c r="I36" s="22" t="s">
        <v>1018</v>
      </c>
      <c r="J36" s="22"/>
    </row>
    <row r="37" spans="2:12" ht="170.55" customHeight="1" x14ac:dyDescent="0.3">
      <c r="B37" s="37">
        <v>3</v>
      </c>
      <c r="C37" s="32" t="s">
        <v>255</v>
      </c>
      <c r="D37" s="24" t="s">
        <v>948</v>
      </c>
      <c r="E37" s="24">
        <f>IF(D37="leicht",6,IF(D37="mittel",6,IF(D37="schwer",18,xxx)))</f>
        <v>18</v>
      </c>
      <c r="F37" s="24">
        <f>IF(E37=6,30,IF(E37=18,40,xxx))</f>
        <v>40</v>
      </c>
      <c r="G37" s="23" t="s">
        <v>1019</v>
      </c>
      <c r="H37" s="58" t="s">
        <v>1299</v>
      </c>
      <c r="I37" s="22" t="s">
        <v>1298</v>
      </c>
      <c r="J37" s="22"/>
      <c r="K37" s="21"/>
      <c r="L37" s="54"/>
    </row>
    <row r="38" spans="2:12" ht="120" hidden="1" customHeight="1" x14ac:dyDescent="0.3">
      <c r="B38" s="37">
        <v>2</v>
      </c>
      <c r="C38" s="32" t="s">
        <v>255</v>
      </c>
      <c r="D38" s="24" t="s">
        <v>946</v>
      </c>
      <c r="E38" s="24">
        <v>9</v>
      </c>
      <c r="F38" s="24" t="e">
        <f>IF(E38=6,30,IF(E38=18,40,xxx))</f>
        <v>#NAME?</v>
      </c>
      <c r="G38" s="23" t="s">
        <v>1020</v>
      </c>
      <c r="H38" s="69" t="s">
        <v>1021</v>
      </c>
      <c r="I38" s="22" t="s">
        <v>1022</v>
      </c>
      <c r="J38" s="22"/>
      <c r="K38" s="21"/>
    </row>
    <row r="39" spans="2:12" ht="82.8" x14ac:dyDescent="0.3">
      <c r="B39" s="37">
        <v>2</v>
      </c>
      <c r="C39" s="32" t="s">
        <v>255</v>
      </c>
      <c r="D39" s="24" t="s">
        <v>946</v>
      </c>
      <c r="E39" s="24">
        <v>6</v>
      </c>
      <c r="F39" s="24">
        <f>IF(E39=6,30,IF(E39=18,40,xxx))</f>
        <v>30</v>
      </c>
      <c r="G39" s="23" t="s">
        <v>1023</v>
      </c>
      <c r="H39" s="22" t="s">
        <v>1300</v>
      </c>
      <c r="I39" s="22" t="s">
        <v>1301</v>
      </c>
      <c r="J39" s="22"/>
    </row>
    <row r="40" spans="2:12" ht="215.55" hidden="1" customHeight="1" x14ac:dyDescent="0.3">
      <c r="B40" s="37">
        <v>2</v>
      </c>
      <c r="C40" s="32" t="s">
        <v>293</v>
      </c>
      <c r="D40" s="24" t="s">
        <v>946</v>
      </c>
      <c r="E40" s="24">
        <v>8</v>
      </c>
      <c r="F40" s="24" t="e">
        <f>IF(E40=6,30,IF(E40=18,40,xxx))</f>
        <v>#NAME?</v>
      </c>
      <c r="G40" s="23" t="s">
        <v>1024</v>
      </c>
      <c r="H40" s="69" t="s">
        <v>1025</v>
      </c>
      <c r="I40" s="22" t="s">
        <v>1026</v>
      </c>
      <c r="J40" s="22"/>
      <c r="K40" s="21"/>
    </row>
    <row r="41" spans="2:12" ht="211.5" customHeight="1" x14ac:dyDescent="0.3">
      <c r="B41" s="37">
        <v>2</v>
      </c>
      <c r="C41" s="32" t="s">
        <v>293</v>
      </c>
      <c r="D41" s="24" t="s">
        <v>946</v>
      </c>
      <c r="E41" s="24">
        <v>6</v>
      </c>
      <c r="F41" s="24">
        <f>IF(E41=6,30,IF(E41=18,40,xxx))</f>
        <v>30</v>
      </c>
      <c r="G41" s="23" t="s">
        <v>1027</v>
      </c>
      <c r="H41" s="22" t="s">
        <v>1303</v>
      </c>
      <c r="I41" s="22" t="s">
        <v>1302</v>
      </c>
      <c r="J41" s="22"/>
      <c r="L41" s="54"/>
    </row>
    <row r="42" spans="2:12" ht="153" customHeight="1" x14ac:dyDescent="0.3">
      <c r="B42" s="37">
        <v>2</v>
      </c>
      <c r="C42" s="32" t="s">
        <v>293</v>
      </c>
      <c r="D42" s="24" t="s">
        <v>108</v>
      </c>
      <c r="E42" s="24">
        <v>18</v>
      </c>
      <c r="F42" s="24"/>
      <c r="G42" s="23" t="s">
        <v>1028</v>
      </c>
      <c r="H42" s="22" t="s">
        <v>1304</v>
      </c>
      <c r="I42" s="76" t="s">
        <v>1305</v>
      </c>
      <c r="J42" s="22"/>
    </row>
    <row r="43" spans="2:12" ht="138" x14ac:dyDescent="0.3">
      <c r="B43" s="37">
        <v>2</v>
      </c>
      <c r="C43" s="32" t="s">
        <v>293</v>
      </c>
      <c r="D43" s="24" t="s">
        <v>948</v>
      </c>
      <c r="E43" s="24">
        <v>18</v>
      </c>
      <c r="F43" s="24"/>
      <c r="G43" s="23" t="s">
        <v>1029</v>
      </c>
      <c r="H43" t="s">
        <v>1306</v>
      </c>
      <c r="I43" s="22" t="s">
        <v>1307</v>
      </c>
      <c r="J43" s="22"/>
      <c r="K43" s="21"/>
    </row>
    <row r="44" spans="2:12" ht="165.6" hidden="1" x14ac:dyDescent="0.3">
      <c r="B44" s="37">
        <v>3</v>
      </c>
      <c r="C44" s="32" t="s">
        <v>419</v>
      </c>
      <c r="D44" s="24" t="s">
        <v>946</v>
      </c>
      <c r="E44" s="24">
        <v>10</v>
      </c>
      <c r="F44" s="24" t="e">
        <f>IF(E44=6,30,IF(E44=18,40,xxx))</f>
        <v>#NAME?</v>
      </c>
      <c r="G44" s="23" t="s">
        <v>1030</v>
      </c>
      <c r="H44" s="22" t="s">
        <v>1031</v>
      </c>
      <c r="I44" s="22" t="s">
        <v>1032</v>
      </c>
      <c r="J44" s="22"/>
      <c r="K44" s="70" t="s">
        <v>1033</v>
      </c>
      <c r="L44" t="s">
        <v>1034</v>
      </c>
    </row>
    <row r="45" spans="2:12" ht="371.25" customHeight="1" x14ac:dyDescent="0.3">
      <c r="B45" s="37">
        <v>2</v>
      </c>
      <c r="C45" s="32" t="s">
        <v>293</v>
      </c>
      <c r="D45" s="24" t="s">
        <v>948</v>
      </c>
      <c r="E45" s="24">
        <f>IF(D45="leicht",6,IF(D45="mittel",6,IF(D45="schwer",18,xxx)))</f>
        <v>18</v>
      </c>
      <c r="F45" s="24">
        <f>IF(E45=6,30,IF(E45=18,40,xxx))</f>
        <v>40</v>
      </c>
      <c r="G45" s="23" t="s">
        <v>1035</v>
      </c>
      <c r="H45" s="22" t="s">
        <v>1309</v>
      </c>
      <c r="I45" s="22" t="s">
        <v>1308</v>
      </c>
      <c r="J45" s="22"/>
      <c r="K45" s="21"/>
      <c r="L45" s="54"/>
    </row>
    <row r="46" spans="2:12" ht="96.6" x14ac:dyDescent="0.3">
      <c r="B46" s="37">
        <v>3</v>
      </c>
      <c r="C46" s="32" t="s">
        <v>348</v>
      </c>
      <c r="D46" s="24" t="s">
        <v>45</v>
      </c>
      <c r="E46" s="24">
        <v>6</v>
      </c>
      <c r="F46" s="24">
        <f>IF(E46=6,30,IF(E46=18,40,xxx))</f>
        <v>30</v>
      </c>
      <c r="G46" s="23" t="s">
        <v>1036</v>
      </c>
      <c r="H46" s="22" t="s">
        <v>1311</v>
      </c>
      <c r="I46" s="22" t="s">
        <v>1313</v>
      </c>
      <c r="J46" s="22"/>
      <c r="L46" s="54"/>
    </row>
    <row r="47" spans="2:12" ht="151.80000000000001" hidden="1" x14ac:dyDescent="0.3">
      <c r="B47" s="37">
        <v>4</v>
      </c>
      <c r="C47" s="32" t="s">
        <v>464</v>
      </c>
      <c r="D47" s="24" t="s">
        <v>946</v>
      </c>
      <c r="E47" s="24">
        <v>5</v>
      </c>
      <c r="F47" s="24" t="e">
        <f>IF(E47=6,30,IF(E47=18,40,xxx))</f>
        <v>#NAME?</v>
      </c>
      <c r="G47" s="23" t="s">
        <v>1037</v>
      </c>
      <c r="H47" s="22" t="s">
        <v>1038</v>
      </c>
      <c r="I47" s="22" t="s">
        <v>1039</v>
      </c>
      <c r="J47" s="22"/>
      <c r="K47" s="70" t="s">
        <v>1040</v>
      </c>
      <c r="L47" s="54" t="s">
        <v>961</v>
      </c>
    </row>
    <row r="48" spans="2:12" ht="55.2" x14ac:dyDescent="0.3">
      <c r="B48" s="101">
        <v>3</v>
      </c>
      <c r="C48" s="102" t="s">
        <v>348</v>
      </c>
      <c r="D48" s="103" t="s">
        <v>45</v>
      </c>
      <c r="E48" s="103">
        <v>6</v>
      </c>
      <c r="F48" s="103">
        <f>IF(E48=6,30,IF(E48=18,40,xxx))</f>
        <v>30</v>
      </c>
      <c r="G48" s="110" t="s">
        <v>1041</v>
      </c>
      <c r="H48" s="113" t="s">
        <v>1042</v>
      </c>
      <c r="I48" s="109" t="s">
        <v>1043</v>
      </c>
      <c r="J48" s="22"/>
      <c r="K48" s="21"/>
    </row>
    <row r="49" spans="2:12" ht="96.6" x14ac:dyDescent="0.3">
      <c r="B49" s="101">
        <v>3</v>
      </c>
      <c r="C49" s="102" t="s">
        <v>348</v>
      </c>
      <c r="D49" s="103" t="s">
        <v>45</v>
      </c>
      <c r="E49" s="103">
        <f>IF(D49="leicht",6,IF(D49="mittel",6,IF(D49="schwer",18,xxx)))</f>
        <v>6</v>
      </c>
      <c r="F49" s="103">
        <f>IF(E49=6,30,IF(E49=18,40,xxx))</f>
        <v>30</v>
      </c>
      <c r="G49" s="110" t="s">
        <v>1044</v>
      </c>
      <c r="H49" s="113" t="s">
        <v>1045</v>
      </c>
      <c r="I49" s="109" t="s">
        <v>1046</v>
      </c>
      <c r="J49" s="22"/>
      <c r="K49" s="21"/>
    </row>
    <row r="50" spans="2:12" ht="41.4" x14ac:dyDescent="0.3">
      <c r="B50" s="37">
        <v>3</v>
      </c>
      <c r="C50" s="32" t="s">
        <v>348</v>
      </c>
      <c r="D50" s="24" t="s">
        <v>946</v>
      </c>
      <c r="E50" s="24">
        <v>6</v>
      </c>
      <c r="F50" s="24"/>
      <c r="G50" s="23" t="s">
        <v>1047</v>
      </c>
      <c r="H50" t="s">
        <v>1310</v>
      </c>
      <c r="I50" s="22" t="s">
        <v>1312</v>
      </c>
      <c r="J50" s="22"/>
      <c r="K50" s="21"/>
    </row>
    <row r="51" spans="2:12" ht="207" hidden="1" x14ac:dyDescent="0.3">
      <c r="B51" s="37">
        <v>4</v>
      </c>
      <c r="C51" s="32" t="s">
        <v>513</v>
      </c>
      <c r="D51" s="24" t="s">
        <v>946</v>
      </c>
      <c r="E51" s="24">
        <v>5</v>
      </c>
      <c r="F51" s="24" t="e">
        <f>IF(E51=6,30,IF(E51=18,40,xxx))</f>
        <v>#NAME?</v>
      </c>
      <c r="G51" s="23" t="s">
        <v>1048</v>
      </c>
      <c r="H51" s="22" t="s">
        <v>1049</v>
      </c>
      <c r="I51" s="22" t="s">
        <v>1050</v>
      </c>
      <c r="J51" s="22"/>
      <c r="K51" s="21"/>
    </row>
    <row r="52" spans="2:12" ht="96.6" x14ac:dyDescent="0.3">
      <c r="B52" s="37">
        <v>3</v>
      </c>
      <c r="C52" s="32" t="s">
        <v>348</v>
      </c>
      <c r="D52" s="24" t="s">
        <v>946</v>
      </c>
      <c r="E52" s="24">
        <v>6</v>
      </c>
      <c r="F52" s="24">
        <f>IF(E52=6,30,IF(E52=18,40,xxx))</f>
        <v>30</v>
      </c>
      <c r="G52" s="23" t="s">
        <v>1051</v>
      </c>
      <c r="H52" s="22" t="s">
        <v>1314</v>
      </c>
      <c r="I52" s="22" t="s">
        <v>1315</v>
      </c>
      <c r="J52" s="22"/>
    </row>
    <row r="53" spans="2:12" ht="110.4" x14ac:dyDescent="0.3">
      <c r="B53" s="37">
        <v>3</v>
      </c>
      <c r="C53" s="32" t="s">
        <v>348</v>
      </c>
      <c r="D53" s="24" t="s">
        <v>948</v>
      </c>
      <c r="E53" s="24">
        <f>IF(D53="leicht",6,IF(D53="mittel",6,IF(D53="schwer",18,xxx)))</f>
        <v>18</v>
      </c>
      <c r="F53" s="24">
        <f>IF(E53=6,30,IF(E53=18,40,xxx))</f>
        <v>40</v>
      </c>
      <c r="G53" s="23" t="s">
        <v>1052</v>
      </c>
      <c r="H53" s="22" t="s">
        <v>1316</v>
      </c>
      <c r="I53" s="22" t="s">
        <v>1317</v>
      </c>
      <c r="J53" s="22"/>
      <c r="K53" s="21"/>
    </row>
    <row r="54" spans="2:12" ht="41.4" x14ac:dyDescent="0.3">
      <c r="B54" s="37">
        <v>3</v>
      </c>
      <c r="C54" s="32" t="s">
        <v>376</v>
      </c>
      <c r="D54" s="24" t="s">
        <v>45</v>
      </c>
      <c r="E54" s="24">
        <v>6</v>
      </c>
      <c r="F54" s="24">
        <f>IF(E54=6,30,IF(E54=18,40,xxx))</f>
        <v>30</v>
      </c>
      <c r="G54" s="23" t="s">
        <v>1053</v>
      </c>
      <c r="H54" s="22" t="s">
        <v>1319</v>
      </c>
      <c r="I54" s="22" t="s">
        <v>1318</v>
      </c>
      <c r="J54" s="22"/>
    </row>
    <row r="55" spans="2:12" x14ac:dyDescent="0.3">
      <c r="B55" s="37">
        <v>3</v>
      </c>
      <c r="C55" s="32" t="s">
        <v>376</v>
      </c>
      <c r="D55" s="24" t="s">
        <v>45</v>
      </c>
      <c r="E55" s="24">
        <f>IF(D55="leicht",6,IF(D55="mittel",6,IF(D55="schwer",18,xxx)))</f>
        <v>6</v>
      </c>
      <c r="F55" s="24">
        <f>IF(E55=6,30,IF(E55=18,40,xxx))</f>
        <v>30</v>
      </c>
      <c r="G55" s="23" t="s">
        <v>1054</v>
      </c>
      <c r="H55" s="22" t="s">
        <v>1320</v>
      </c>
      <c r="I55" s="22" t="s">
        <v>1321</v>
      </c>
      <c r="J55" s="22"/>
    </row>
    <row r="56" spans="2:12" ht="124.2" x14ac:dyDescent="0.3">
      <c r="B56" s="37">
        <v>3</v>
      </c>
      <c r="C56" s="32" t="s">
        <v>376</v>
      </c>
      <c r="D56" s="24" t="s">
        <v>948</v>
      </c>
      <c r="E56" s="24">
        <v>18</v>
      </c>
      <c r="F56" s="24"/>
      <c r="G56" s="23" t="s">
        <v>1055</v>
      </c>
      <c r="H56" s="80" t="s">
        <v>1323</v>
      </c>
      <c r="I56" s="22" t="s">
        <v>1322</v>
      </c>
      <c r="J56" s="22"/>
    </row>
    <row r="57" spans="2:12" ht="100.8" x14ac:dyDescent="0.3">
      <c r="B57" s="101">
        <v>3</v>
      </c>
      <c r="C57" s="102" t="s">
        <v>376</v>
      </c>
      <c r="D57" s="103" t="s">
        <v>948</v>
      </c>
      <c r="E57" s="103">
        <f>IF(D57="leicht",6,IF(D57="mittel",6,IF(D57="schwer",18,xxx)))</f>
        <v>18</v>
      </c>
      <c r="F57" s="103">
        <f>IF(E57=6,30,IF(E57=18,40,xxx))</f>
        <v>40</v>
      </c>
      <c r="G57" s="110" t="s">
        <v>1056</v>
      </c>
      <c r="H57" s="113" t="s">
        <v>1057</v>
      </c>
      <c r="I57" s="109" t="s">
        <v>1058</v>
      </c>
      <c r="J57" s="22"/>
      <c r="K57" s="21"/>
    </row>
    <row r="58" spans="2:12" ht="276" x14ac:dyDescent="0.3">
      <c r="B58" s="37">
        <v>3</v>
      </c>
      <c r="C58" s="32" t="s">
        <v>376</v>
      </c>
      <c r="D58" s="24" t="s">
        <v>948</v>
      </c>
      <c r="E58" s="24">
        <f>IF(D58="leicht",6,IF(D58="mittel",6,IF(D58="schwer",18,xxx)))</f>
        <v>18</v>
      </c>
      <c r="F58" s="24">
        <f>IF(E58=6,30,IF(E58=18,40,xxx))</f>
        <v>40</v>
      </c>
      <c r="G58" s="23" t="s">
        <v>1059</v>
      </c>
      <c r="H58" s="22" t="s">
        <v>1325</v>
      </c>
      <c r="I58" s="22" t="s">
        <v>1324</v>
      </c>
      <c r="J58" s="22"/>
      <c r="K58" s="21"/>
    </row>
    <row r="59" spans="2:12" ht="55.2" hidden="1" x14ac:dyDescent="0.3">
      <c r="B59" s="37">
        <v>6</v>
      </c>
      <c r="C59" s="32" t="s">
        <v>755</v>
      </c>
      <c r="D59" s="24" t="s">
        <v>946</v>
      </c>
      <c r="E59" s="24">
        <v>4</v>
      </c>
      <c r="F59" s="24" t="e">
        <f>IF(E59=6,30,IF(E59=18,40,xxx))</f>
        <v>#NAME?</v>
      </c>
      <c r="G59" s="23" t="s">
        <v>1060</v>
      </c>
      <c r="H59" s="71" t="s">
        <v>1061</v>
      </c>
      <c r="I59" s="22" t="s">
        <v>1062</v>
      </c>
      <c r="J59" s="22"/>
      <c r="K59" s="21"/>
    </row>
    <row r="60" spans="2:12" ht="230.4" x14ac:dyDescent="0.3">
      <c r="B60" s="101">
        <v>3</v>
      </c>
      <c r="C60" s="102" t="s">
        <v>376</v>
      </c>
      <c r="D60" s="103" t="s">
        <v>948</v>
      </c>
      <c r="E60" s="103">
        <f>IF(D60="leicht",6,IF(D60="mittel",6,IF(D60="schwer",18,xxx)))</f>
        <v>18</v>
      </c>
      <c r="F60" s="103">
        <f>IF(E60=6,30,IF(E60=18,40,xxx))</f>
        <v>40</v>
      </c>
      <c r="G60" s="110" t="s">
        <v>1063</v>
      </c>
      <c r="H60" s="113" t="s">
        <v>1064</v>
      </c>
      <c r="I60" s="109" t="s">
        <v>1065</v>
      </c>
      <c r="K60" s="22" t="s">
        <v>1066</v>
      </c>
      <c r="L60" s="79"/>
    </row>
    <row r="61" spans="2:12" ht="87" hidden="1" customHeight="1" x14ac:dyDescent="0.3">
      <c r="B61" s="37">
        <v>6</v>
      </c>
      <c r="C61" s="32" t="s">
        <v>782</v>
      </c>
      <c r="D61" s="24" t="s">
        <v>946</v>
      </c>
      <c r="E61" s="24">
        <v>4</v>
      </c>
      <c r="F61" s="24" t="e">
        <f>IF(E61=6,30,IF(E61=18,40,xxx))</f>
        <v>#NAME?</v>
      </c>
      <c r="G61" s="23" t="s">
        <v>1067</v>
      </c>
      <c r="H61" s="71" t="s">
        <v>1068</v>
      </c>
      <c r="I61" s="22" t="s">
        <v>1069</v>
      </c>
      <c r="J61" s="22"/>
      <c r="K61" s="21"/>
    </row>
    <row r="62" spans="2:12" ht="96.6" x14ac:dyDescent="0.3">
      <c r="B62" s="101">
        <v>3</v>
      </c>
      <c r="C62" s="102" t="s">
        <v>419</v>
      </c>
      <c r="D62" s="103" t="s">
        <v>946</v>
      </c>
      <c r="E62" s="103">
        <v>6</v>
      </c>
      <c r="F62" s="103"/>
      <c r="G62" s="110" t="s">
        <v>1070</v>
      </c>
      <c r="H62" s="113" t="s">
        <v>1071</v>
      </c>
      <c r="I62" s="109" t="s">
        <v>1072</v>
      </c>
      <c r="J62" s="22"/>
      <c r="K62" s="21"/>
    </row>
    <row r="63" spans="2:12" ht="124.2" x14ac:dyDescent="0.3">
      <c r="B63" s="37">
        <v>3</v>
      </c>
      <c r="C63" s="32" t="s">
        <v>419</v>
      </c>
      <c r="D63" s="24" t="s">
        <v>946</v>
      </c>
      <c r="E63" s="24">
        <v>6</v>
      </c>
      <c r="F63" s="24"/>
      <c r="G63" s="23" t="s">
        <v>1073</v>
      </c>
      <c r="H63" s="22" t="s">
        <v>1074</v>
      </c>
      <c r="I63" s="22" t="s">
        <v>1326</v>
      </c>
      <c r="J63" s="22"/>
      <c r="K63" s="21"/>
    </row>
    <row r="64" spans="2:12" ht="138" x14ac:dyDescent="0.3">
      <c r="B64" s="37">
        <v>3</v>
      </c>
      <c r="C64" s="32" t="s">
        <v>419</v>
      </c>
      <c r="D64" s="24" t="s">
        <v>948</v>
      </c>
      <c r="E64" s="24">
        <v>18</v>
      </c>
      <c r="F64" s="24"/>
      <c r="G64" s="23">
        <v>4</v>
      </c>
      <c r="H64" s="22" t="s">
        <v>1328</v>
      </c>
      <c r="I64" s="22" t="s">
        <v>1329</v>
      </c>
      <c r="J64" s="22"/>
    </row>
    <row r="65" spans="2:12" ht="179.55" hidden="1" customHeight="1" x14ac:dyDescent="0.3">
      <c r="B65" s="37">
        <v>1</v>
      </c>
      <c r="C65" s="32" t="s">
        <v>44</v>
      </c>
      <c r="D65" s="24" t="s">
        <v>948</v>
      </c>
      <c r="E65" s="24">
        <v>5</v>
      </c>
      <c r="F65" s="24" t="e">
        <f>IF(E65=6,30,IF(E65=18,40,xxx))</f>
        <v>#NAME?</v>
      </c>
      <c r="G65" s="23" t="s">
        <v>1075</v>
      </c>
      <c r="H65" s="69" t="s">
        <v>1076</v>
      </c>
      <c r="I65" s="22" t="s">
        <v>1077</v>
      </c>
      <c r="J65" s="22"/>
      <c r="K65" s="21"/>
    </row>
    <row r="66" spans="2:12" ht="179.55" hidden="1" customHeight="1" x14ac:dyDescent="0.3">
      <c r="B66" s="37">
        <v>1</v>
      </c>
      <c r="C66" s="32" t="s">
        <v>129</v>
      </c>
      <c r="D66" s="24" t="s">
        <v>948</v>
      </c>
      <c r="E66" s="24">
        <v>5</v>
      </c>
      <c r="F66" s="24" t="e">
        <f>IF(E66=6,30,IF(E66=18,40,xxx))</f>
        <v>#NAME?</v>
      </c>
      <c r="G66" s="23" t="s">
        <v>1078</v>
      </c>
      <c r="H66" s="57" t="s">
        <v>1079</v>
      </c>
      <c r="I66" s="22" t="s">
        <v>1080</v>
      </c>
      <c r="J66" s="22"/>
      <c r="K66" s="21"/>
    </row>
    <row r="67" spans="2:12" ht="172.05" hidden="1" customHeight="1" x14ac:dyDescent="0.3">
      <c r="B67" s="37">
        <v>1</v>
      </c>
      <c r="C67" s="32" t="s">
        <v>129</v>
      </c>
      <c r="D67" s="24" t="s">
        <v>108</v>
      </c>
      <c r="E67" s="24">
        <v>10</v>
      </c>
      <c r="F67" s="24" t="e">
        <f>IF(E67=6,30,IF(E67=18,40,xxx))</f>
        <v>#NAME?</v>
      </c>
      <c r="G67" s="23" t="s">
        <v>1081</v>
      </c>
      <c r="H67" s="22" t="s">
        <v>1082</v>
      </c>
      <c r="I67" s="22" t="s">
        <v>1083</v>
      </c>
      <c r="J67" s="22"/>
      <c r="K67" s="21"/>
    </row>
    <row r="68" spans="2:12" ht="220.8" x14ac:dyDescent="0.3">
      <c r="B68" s="37">
        <v>3</v>
      </c>
      <c r="C68" s="32" t="s">
        <v>419</v>
      </c>
      <c r="D68" s="24" t="s">
        <v>948</v>
      </c>
      <c r="E68" s="24">
        <v>18</v>
      </c>
      <c r="F68" s="24"/>
      <c r="G68" s="23" t="s">
        <v>1084</v>
      </c>
      <c r="H68" s="72" t="s">
        <v>1330</v>
      </c>
      <c r="I68" s="22" t="s">
        <v>1085</v>
      </c>
      <c r="J68" s="22"/>
    </row>
    <row r="69" spans="2:12" x14ac:dyDescent="0.3">
      <c r="B69" s="37">
        <v>1</v>
      </c>
      <c r="C69" s="32" t="s">
        <v>185</v>
      </c>
      <c r="D69" s="24" t="s">
        <v>948</v>
      </c>
      <c r="E69" s="24">
        <v>18</v>
      </c>
      <c r="F69" s="24">
        <f>IF(E69=6,30,IF(E69=18,40,xxx))</f>
        <v>40</v>
      </c>
      <c r="G69" s="23" t="s">
        <v>1086</v>
      </c>
      <c r="H69" s="72"/>
      <c r="I69" s="22"/>
      <c r="J69" s="22"/>
      <c r="K69" s="94" t="s">
        <v>1331</v>
      </c>
    </row>
    <row r="70" spans="2:12" ht="234.6" x14ac:dyDescent="0.3">
      <c r="B70" s="37">
        <v>4</v>
      </c>
      <c r="C70" s="32" t="s">
        <v>464</v>
      </c>
      <c r="D70" s="24" t="s">
        <v>108</v>
      </c>
      <c r="E70" s="24">
        <v>18</v>
      </c>
      <c r="F70" s="24">
        <f>IF(E70=6,30,IF(E70=18,40,xxx))</f>
        <v>40</v>
      </c>
      <c r="G70" s="23" t="s">
        <v>1087</v>
      </c>
      <c r="H70" s="22" t="s">
        <v>1332</v>
      </c>
      <c r="I70" s="76" t="s">
        <v>1333</v>
      </c>
      <c r="J70" s="22"/>
      <c r="K70" s="21"/>
    </row>
    <row r="71" spans="2:12" ht="110.4" x14ac:dyDescent="0.3">
      <c r="B71" s="101">
        <v>4</v>
      </c>
      <c r="C71" s="102" t="s">
        <v>464</v>
      </c>
      <c r="D71" s="103" t="s">
        <v>946</v>
      </c>
      <c r="E71" s="103">
        <v>6</v>
      </c>
      <c r="F71" s="103"/>
      <c r="G71" s="110" t="s">
        <v>1088</v>
      </c>
      <c r="H71" s="113" t="s">
        <v>1089</v>
      </c>
      <c r="I71" s="109" t="s">
        <v>1090</v>
      </c>
      <c r="J71" s="22"/>
      <c r="K71" s="21"/>
    </row>
    <row r="72" spans="2:12" ht="170.55" customHeight="1" x14ac:dyDescent="0.3">
      <c r="B72" s="37">
        <v>4</v>
      </c>
      <c r="C72" s="32" t="s">
        <v>464</v>
      </c>
      <c r="D72" s="24" t="s">
        <v>108</v>
      </c>
      <c r="E72" s="24">
        <v>18</v>
      </c>
      <c r="F72" s="24">
        <f>IF(E72=6,30,IF(E72=18,40,xxx))</f>
        <v>40</v>
      </c>
      <c r="G72" s="23" t="s">
        <v>1091</v>
      </c>
      <c r="H72" s="22"/>
      <c r="I72" s="22"/>
      <c r="J72" s="22"/>
      <c r="K72" s="94" t="s">
        <v>1331</v>
      </c>
    </row>
    <row r="73" spans="2:12" ht="276" hidden="1" x14ac:dyDescent="0.3">
      <c r="B73" s="37">
        <v>2</v>
      </c>
      <c r="C73" s="32" t="s">
        <v>255</v>
      </c>
      <c r="D73" s="24" t="s">
        <v>948</v>
      </c>
      <c r="E73" s="24">
        <v>10</v>
      </c>
      <c r="F73" s="24" t="e">
        <f>IF(E73=6,30,IF(E73=18,40,xxx))</f>
        <v>#NAME?</v>
      </c>
      <c r="G73" s="23" t="s">
        <v>1092</v>
      </c>
      <c r="H73" s="22" t="s">
        <v>1093</v>
      </c>
      <c r="I73" s="96" t="s">
        <v>1094</v>
      </c>
      <c r="J73" s="22"/>
      <c r="K73" s="70" t="s">
        <v>1095</v>
      </c>
      <c r="L73" t="s">
        <v>1096</v>
      </c>
    </row>
    <row r="74" spans="2:12" ht="110.4" x14ac:dyDescent="0.3">
      <c r="B74" s="37">
        <v>4</v>
      </c>
      <c r="C74" s="32" t="s">
        <v>464</v>
      </c>
      <c r="D74" s="24" t="s">
        <v>45</v>
      </c>
      <c r="E74" s="24">
        <v>6</v>
      </c>
      <c r="F74" s="24"/>
      <c r="G74" s="23" t="s">
        <v>1097</v>
      </c>
      <c r="H74" s="58" t="s">
        <v>1334</v>
      </c>
      <c r="I74" s="22" t="s">
        <v>1098</v>
      </c>
      <c r="J74" s="22"/>
      <c r="K74" s="21"/>
    </row>
    <row r="75" spans="2:12" ht="151.80000000000001" x14ac:dyDescent="0.3">
      <c r="B75" s="37">
        <v>2</v>
      </c>
      <c r="C75" s="32" t="s">
        <v>293</v>
      </c>
      <c r="D75" s="24" t="s">
        <v>948</v>
      </c>
      <c r="E75" s="24">
        <v>18</v>
      </c>
      <c r="F75" s="24">
        <f>IF(E75=6,30,IF(E75=18,40,xxx))</f>
        <v>40</v>
      </c>
      <c r="G75" s="23" t="s">
        <v>1099</v>
      </c>
      <c r="H75" s="22" t="s">
        <v>1335</v>
      </c>
      <c r="I75" s="22" t="s">
        <v>1336</v>
      </c>
      <c r="J75" s="22"/>
    </row>
    <row r="76" spans="2:12" ht="220.8" x14ac:dyDescent="0.3">
      <c r="B76" s="37">
        <v>4</v>
      </c>
      <c r="C76" s="32" t="s">
        <v>464</v>
      </c>
      <c r="D76" s="24" t="s">
        <v>946</v>
      </c>
      <c r="E76" s="24">
        <v>6</v>
      </c>
      <c r="F76" s="24">
        <v>30</v>
      </c>
      <c r="G76" s="23" t="s">
        <v>1100</v>
      </c>
      <c r="H76" s="22" t="s">
        <v>1101</v>
      </c>
      <c r="I76" s="22" t="s">
        <v>1102</v>
      </c>
      <c r="J76" s="22"/>
    </row>
    <row r="77" spans="2:12" ht="69" x14ac:dyDescent="0.3">
      <c r="B77" s="37">
        <v>4</v>
      </c>
      <c r="C77" s="32" t="s">
        <v>513</v>
      </c>
      <c r="D77" s="24" t="s">
        <v>45</v>
      </c>
      <c r="E77" s="24">
        <v>6</v>
      </c>
      <c r="F77" s="24">
        <f>IF(E77=6,30,IF(E77=18,40,xxx))</f>
        <v>30</v>
      </c>
      <c r="G77" s="23" t="s">
        <v>1103</v>
      </c>
      <c r="H77" s="22" t="s">
        <v>1337</v>
      </c>
      <c r="I77" s="22" t="s">
        <v>1338</v>
      </c>
      <c r="J77" s="22"/>
      <c r="L77" s="64"/>
    </row>
    <row r="78" spans="2:12" ht="126" hidden="1" customHeight="1" x14ac:dyDescent="0.3">
      <c r="B78" s="37">
        <v>3</v>
      </c>
      <c r="C78" s="32" t="s">
        <v>348</v>
      </c>
      <c r="D78" s="24" t="s">
        <v>948</v>
      </c>
      <c r="E78" s="24"/>
      <c r="F78" s="24" t="e">
        <f>IF(E78=6,30,IF(E78=18,40,xxx))</f>
        <v>#NAME?</v>
      </c>
      <c r="G78" s="23" t="s">
        <v>1104</v>
      </c>
      <c r="H78" s="22" t="s">
        <v>1105</v>
      </c>
      <c r="I78" s="22" t="s">
        <v>1106</v>
      </c>
      <c r="J78" s="22"/>
      <c r="K78" s="70" t="s">
        <v>1107</v>
      </c>
      <c r="L78" t="s">
        <v>961</v>
      </c>
    </row>
    <row r="79" spans="2:12" ht="165.6" hidden="1" x14ac:dyDescent="0.3">
      <c r="B79" s="37">
        <v>3</v>
      </c>
      <c r="C79" s="32" t="s">
        <v>376</v>
      </c>
      <c r="D79" s="24" t="s">
        <v>948</v>
      </c>
      <c r="E79" s="24">
        <v>5</v>
      </c>
      <c r="F79" s="24" t="e">
        <f>IF(E79=6,30,IF(E79=18,40,xxx))</f>
        <v>#NAME?</v>
      </c>
      <c r="G79" s="23" t="s">
        <v>1108</v>
      </c>
      <c r="H79" s="22" t="s">
        <v>1109</v>
      </c>
      <c r="I79" s="22" t="s">
        <v>1110</v>
      </c>
      <c r="J79" s="22"/>
    </row>
    <row r="80" spans="2:12" ht="82.8" x14ac:dyDescent="0.3">
      <c r="B80" s="101">
        <v>4</v>
      </c>
      <c r="C80" s="102" t="s">
        <v>513</v>
      </c>
      <c r="D80" s="103" t="s">
        <v>45</v>
      </c>
      <c r="E80" s="103">
        <v>6</v>
      </c>
      <c r="F80" s="103">
        <f>IF(E80=6,30,IF(E80=18,40,xxx))</f>
        <v>30</v>
      </c>
      <c r="G80" s="110" t="s">
        <v>1111</v>
      </c>
      <c r="H80" s="128" t="s">
        <v>1112</v>
      </c>
      <c r="I80" s="109" t="s">
        <v>1113</v>
      </c>
      <c r="J80" s="22"/>
      <c r="K80" s="21"/>
    </row>
    <row r="81" spans="2:12" ht="110.4" x14ac:dyDescent="0.3">
      <c r="B81" s="101">
        <v>4</v>
      </c>
      <c r="C81" s="102" t="s">
        <v>513</v>
      </c>
      <c r="D81" s="103" t="s">
        <v>946</v>
      </c>
      <c r="E81" s="103">
        <v>6</v>
      </c>
      <c r="F81" s="103">
        <f>IF(E81=6,30,IF(E81=18,40,xxx))</f>
        <v>30</v>
      </c>
      <c r="G81" s="110" t="s">
        <v>1114</v>
      </c>
      <c r="H81" s="127" t="s">
        <v>1115</v>
      </c>
      <c r="I81" s="109" t="s">
        <v>1116</v>
      </c>
      <c r="J81" s="22"/>
      <c r="K81" s="21"/>
    </row>
    <row r="82" spans="2:12" ht="69" x14ac:dyDescent="0.3">
      <c r="B82" s="37">
        <v>4</v>
      </c>
      <c r="C82" s="32" t="s">
        <v>513</v>
      </c>
      <c r="D82" s="24" t="s">
        <v>45</v>
      </c>
      <c r="E82" s="24">
        <v>6</v>
      </c>
      <c r="F82" s="24"/>
      <c r="G82" s="23" t="s">
        <v>1117</v>
      </c>
      <c r="H82" s="22" t="s">
        <v>1339</v>
      </c>
      <c r="I82" s="22" t="s">
        <v>1340</v>
      </c>
      <c r="J82" s="22"/>
    </row>
    <row r="83" spans="2:12" ht="372.6" x14ac:dyDescent="0.3">
      <c r="B83" s="37">
        <v>4</v>
      </c>
      <c r="C83" s="32" t="s">
        <v>513</v>
      </c>
      <c r="D83" s="24" t="s">
        <v>948</v>
      </c>
      <c r="E83" s="24">
        <v>18</v>
      </c>
      <c r="F83" s="24"/>
      <c r="G83" s="23" t="s">
        <v>1118</v>
      </c>
      <c r="H83" s="22" t="s">
        <v>1341</v>
      </c>
      <c r="I83" s="22" t="s">
        <v>1342</v>
      </c>
      <c r="J83" s="22"/>
    </row>
    <row r="84" spans="2:12" ht="207" x14ac:dyDescent="0.3">
      <c r="B84" s="101">
        <v>4</v>
      </c>
      <c r="C84" s="102" t="s">
        <v>513</v>
      </c>
      <c r="D84" s="103" t="s">
        <v>948</v>
      </c>
      <c r="E84" s="103">
        <v>18</v>
      </c>
      <c r="F84" s="103"/>
      <c r="G84" s="110" t="s">
        <v>1119</v>
      </c>
      <c r="H84" s="113" t="s">
        <v>1120</v>
      </c>
      <c r="I84" s="109" t="s">
        <v>1121</v>
      </c>
      <c r="J84" s="22"/>
      <c r="K84" s="21"/>
    </row>
    <row r="85" spans="2:12" ht="165.6" x14ac:dyDescent="0.3">
      <c r="B85" s="101">
        <v>4</v>
      </c>
      <c r="C85" s="102" t="s">
        <v>513</v>
      </c>
      <c r="D85" s="103" t="s">
        <v>108</v>
      </c>
      <c r="E85" s="103">
        <v>18</v>
      </c>
      <c r="F85" s="103"/>
      <c r="G85" s="110" t="s">
        <v>1122</v>
      </c>
      <c r="H85" s="113" t="s">
        <v>1123</v>
      </c>
      <c r="I85" s="109" t="s">
        <v>1124</v>
      </c>
      <c r="J85" s="22"/>
      <c r="K85" s="21"/>
    </row>
    <row r="86" spans="2:12" ht="178.5" hidden="1" customHeight="1" x14ac:dyDescent="0.3">
      <c r="B86" s="37">
        <v>4</v>
      </c>
      <c r="C86" s="32" t="s">
        <v>561</v>
      </c>
      <c r="D86" s="24" t="s">
        <v>948</v>
      </c>
      <c r="E86" s="24"/>
      <c r="F86" s="24" t="e">
        <f>IF(E86=6,30,IF(E86=18,40,xxx))</f>
        <v>#NAME?</v>
      </c>
      <c r="G86" s="23" t="s">
        <v>1125</v>
      </c>
      <c r="H86" s="22" t="s">
        <v>1126</v>
      </c>
      <c r="I86" s="22" t="s">
        <v>1127</v>
      </c>
      <c r="J86" s="22"/>
      <c r="K86" s="70" t="s">
        <v>1128</v>
      </c>
      <c r="L86" t="s">
        <v>961</v>
      </c>
    </row>
    <row r="87" spans="2:12" ht="276" customHeight="1" x14ac:dyDescent="0.3">
      <c r="B87" s="37">
        <v>4</v>
      </c>
      <c r="C87" s="32" t="s">
        <v>513</v>
      </c>
      <c r="D87" s="24" t="s">
        <v>946</v>
      </c>
      <c r="E87" s="24">
        <v>6</v>
      </c>
      <c r="F87" s="24"/>
      <c r="G87" s="23" t="s">
        <v>1129</v>
      </c>
      <c r="H87" s="22" t="s">
        <v>1344</v>
      </c>
      <c r="I87" s="22" t="s">
        <v>1343</v>
      </c>
      <c r="J87" s="22"/>
      <c r="K87" s="21"/>
    </row>
    <row r="88" spans="2:12" ht="129" customHeight="1" x14ac:dyDescent="0.3">
      <c r="B88" s="37">
        <v>5</v>
      </c>
      <c r="C88" s="32" t="s">
        <v>591</v>
      </c>
      <c r="D88" s="24" t="s">
        <v>948</v>
      </c>
      <c r="E88" s="37">
        <v>18</v>
      </c>
      <c r="F88" s="24">
        <f>IF(E88=6,30,IF(E88=18,40,xxx))</f>
        <v>40</v>
      </c>
      <c r="G88" s="23" t="s">
        <v>1130</v>
      </c>
      <c r="H88" s="22"/>
      <c r="I88" s="22"/>
      <c r="J88" s="22"/>
      <c r="K88" s="70" t="s">
        <v>1345</v>
      </c>
    </row>
    <row r="89" spans="2:12" ht="130.5" customHeight="1" x14ac:dyDescent="0.3">
      <c r="B89" s="37">
        <v>5</v>
      </c>
      <c r="C89" s="32" t="s">
        <v>591</v>
      </c>
      <c r="D89" s="24" t="s">
        <v>948</v>
      </c>
      <c r="E89" s="37">
        <v>18</v>
      </c>
      <c r="F89" s="24">
        <f>IF(E89=6,30,IF(E89=18,40,xxx))</f>
        <v>40</v>
      </c>
      <c r="G89" s="23" t="s">
        <v>1131</v>
      </c>
      <c r="H89" s="22" t="s">
        <v>1347</v>
      </c>
      <c r="I89" s="22" t="s">
        <v>1346</v>
      </c>
      <c r="J89" s="22"/>
    </row>
    <row r="90" spans="2:12" ht="322.5" customHeight="1" x14ac:dyDescent="0.3">
      <c r="B90" s="37">
        <v>5</v>
      </c>
      <c r="C90" s="32" t="s">
        <v>614</v>
      </c>
      <c r="D90" s="24" t="s">
        <v>948</v>
      </c>
      <c r="E90" s="37">
        <v>18</v>
      </c>
      <c r="F90" s="24">
        <f>IF(E90=6,30,IF(E90=18,40,xxx))</f>
        <v>40</v>
      </c>
      <c r="G90" s="23" t="s">
        <v>1132</v>
      </c>
      <c r="H90" s="22" t="s">
        <v>1348</v>
      </c>
      <c r="I90" s="22" t="s">
        <v>1349</v>
      </c>
      <c r="J90" s="22"/>
    </row>
    <row r="91" spans="2:12" ht="409.6" x14ac:dyDescent="0.3">
      <c r="B91" s="37">
        <v>4</v>
      </c>
      <c r="C91" s="32" t="s">
        <v>513</v>
      </c>
      <c r="D91" s="24" t="s">
        <v>108</v>
      </c>
      <c r="E91" s="24">
        <v>18</v>
      </c>
      <c r="F91" s="24"/>
      <c r="G91" s="23" t="s">
        <v>1133</v>
      </c>
      <c r="H91" s="22" t="s">
        <v>1350</v>
      </c>
      <c r="I91" s="22" t="s">
        <v>1351</v>
      </c>
      <c r="J91" s="22"/>
      <c r="K91" s="21"/>
    </row>
    <row r="92" spans="2:12" ht="276" x14ac:dyDescent="0.3">
      <c r="B92" s="37">
        <v>6</v>
      </c>
      <c r="C92" s="32" t="s">
        <v>689</v>
      </c>
      <c r="D92" s="24" t="s">
        <v>948</v>
      </c>
      <c r="E92" s="24">
        <v>18</v>
      </c>
      <c r="F92" s="24">
        <f>IF(E92=6,30,IF(E92=18,40,xxx))</f>
        <v>40</v>
      </c>
      <c r="G92" s="23" t="s">
        <v>1134</v>
      </c>
      <c r="H92" s="57" t="s">
        <v>1352</v>
      </c>
      <c r="I92" s="22" t="s">
        <v>1353</v>
      </c>
      <c r="J92" s="95" t="s">
        <v>1135</v>
      </c>
    </row>
    <row r="93" spans="2:12" ht="124.2" x14ac:dyDescent="0.3">
      <c r="B93" s="37">
        <v>4</v>
      </c>
      <c r="C93" s="32" t="s">
        <v>513</v>
      </c>
      <c r="D93" s="24" t="s">
        <v>82</v>
      </c>
      <c r="E93" s="24">
        <v>6</v>
      </c>
      <c r="F93" s="24"/>
      <c r="G93" s="23" t="s">
        <v>1136</v>
      </c>
      <c r="H93" s="22" t="s">
        <v>1354</v>
      </c>
      <c r="I93" s="22" t="s">
        <v>1355</v>
      </c>
      <c r="J93" s="22"/>
      <c r="K93" s="21"/>
      <c r="L93" s="64"/>
    </row>
    <row r="94" spans="2:12" ht="96.6" x14ac:dyDescent="0.3">
      <c r="B94" s="37">
        <v>5</v>
      </c>
      <c r="C94" s="32" t="s">
        <v>591</v>
      </c>
      <c r="D94" s="24" t="s">
        <v>946</v>
      </c>
      <c r="E94" s="24">
        <v>6</v>
      </c>
      <c r="F94" s="24"/>
      <c r="G94" s="23" t="s">
        <v>1137</v>
      </c>
      <c r="H94" s="22" t="s">
        <v>1356</v>
      </c>
      <c r="I94" s="22" t="s">
        <v>1357</v>
      </c>
      <c r="J94" s="22"/>
      <c r="K94" s="21"/>
    </row>
    <row r="95" spans="2:12" x14ac:dyDescent="0.3">
      <c r="B95" s="37">
        <v>5</v>
      </c>
      <c r="C95" s="32" t="s">
        <v>591</v>
      </c>
      <c r="D95" s="24" t="s">
        <v>946</v>
      </c>
      <c r="E95" s="37">
        <v>6</v>
      </c>
      <c r="F95" s="24">
        <f>IF(E95=6,30,IF(E95=18,40,xxx))</f>
        <v>30</v>
      </c>
      <c r="G95" s="23" t="s">
        <v>1138</v>
      </c>
      <c r="H95" s="22"/>
      <c r="I95" s="22"/>
      <c r="J95" s="22"/>
      <c r="K95" s="70" t="s">
        <v>1331</v>
      </c>
    </row>
    <row r="96" spans="2:12" ht="303.60000000000002" x14ac:dyDescent="0.3">
      <c r="B96" s="37">
        <v>5</v>
      </c>
      <c r="C96" s="32" t="s">
        <v>591</v>
      </c>
      <c r="D96" s="24" t="s">
        <v>948</v>
      </c>
      <c r="E96" s="24">
        <v>18</v>
      </c>
      <c r="F96" s="24"/>
      <c r="G96" s="23" t="s">
        <v>1139</v>
      </c>
      <c r="H96" s="22" t="s">
        <v>1358</v>
      </c>
      <c r="I96" s="22" t="s">
        <v>1359</v>
      </c>
      <c r="J96" s="22"/>
      <c r="K96" s="21"/>
    </row>
    <row r="97" spans="2:12" ht="96.6" x14ac:dyDescent="0.3">
      <c r="B97" s="37">
        <v>5</v>
      </c>
      <c r="C97" s="32" t="s">
        <v>614</v>
      </c>
      <c r="D97" s="24" t="s">
        <v>946</v>
      </c>
      <c r="E97" s="24">
        <v>6</v>
      </c>
      <c r="F97" s="24"/>
      <c r="G97" s="23" t="s">
        <v>1140</v>
      </c>
      <c r="H97" s="22" t="s">
        <v>1360</v>
      </c>
      <c r="I97" s="22" t="s">
        <v>1361</v>
      </c>
      <c r="J97" s="22"/>
    </row>
    <row r="98" spans="2:12" ht="144" customHeight="1" x14ac:dyDescent="0.3">
      <c r="B98" s="37">
        <v>6</v>
      </c>
      <c r="C98" s="32" t="s">
        <v>755</v>
      </c>
      <c r="D98" s="24" t="s">
        <v>948</v>
      </c>
      <c r="E98" s="24">
        <v>18</v>
      </c>
      <c r="F98" s="24">
        <f>IF(E98=6,30,IF(E98=18,40,xxx))</f>
        <v>40</v>
      </c>
      <c r="G98" s="23" t="s">
        <v>1141</v>
      </c>
      <c r="H98" s="57" t="s">
        <v>1363</v>
      </c>
      <c r="I98" s="22" t="s">
        <v>1362</v>
      </c>
      <c r="J98" s="22"/>
      <c r="K98" s="70" t="s">
        <v>1142</v>
      </c>
      <c r="L98" t="s">
        <v>1143</v>
      </c>
    </row>
    <row r="99" spans="2:12" ht="138" x14ac:dyDescent="0.3">
      <c r="B99" s="101">
        <v>5</v>
      </c>
      <c r="C99" s="102" t="s">
        <v>614</v>
      </c>
      <c r="D99" s="103" t="s">
        <v>946</v>
      </c>
      <c r="E99" s="101">
        <v>6</v>
      </c>
      <c r="F99" s="103">
        <f>IF(E99=6,30,IF(E99=18,40,xxx))</f>
        <v>30</v>
      </c>
      <c r="G99" s="110" t="s">
        <v>1144</v>
      </c>
      <c r="H99" s="113" t="s">
        <v>1145</v>
      </c>
      <c r="I99" s="109" t="s">
        <v>1146</v>
      </c>
      <c r="J99" s="22"/>
      <c r="K99" s="21"/>
    </row>
    <row r="100" spans="2:12" ht="179.4" x14ac:dyDescent="0.3">
      <c r="B100" s="101">
        <v>5</v>
      </c>
      <c r="C100" s="102" t="s">
        <v>614</v>
      </c>
      <c r="D100" s="103" t="s">
        <v>948</v>
      </c>
      <c r="E100" s="103">
        <v>10</v>
      </c>
      <c r="F100" s="103"/>
      <c r="G100" s="110" t="s">
        <v>1147</v>
      </c>
      <c r="H100" s="113" t="s">
        <v>1148</v>
      </c>
      <c r="I100" s="109" t="s">
        <v>1149</v>
      </c>
      <c r="J100" s="22"/>
      <c r="K100" s="21"/>
    </row>
    <row r="101" spans="2:12" ht="110.4" x14ac:dyDescent="0.3">
      <c r="B101" s="37">
        <v>5</v>
      </c>
      <c r="C101" s="32" t="s">
        <v>614</v>
      </c>
      <c r="D101" s="24" t="s">
        <v>948</v>
      </c>
      <c r="E101" s="24">
        <v>18</v>
      </c>
      <c r="F101" s="24"/>
      <c r="G101" s="23" t="s">
        <v>1150</v>
      </c>
      <c r="H101" s="22" t="s">
        <v>1365</v>
      </c>
      <c r="I101" s="22" t="s">
        <v>1364</v>
      </c>
      <c r="J101" s="22"/>
      <c r="K101" s="21"/>
    </row>
    <row r="102" spans="2:12" ht="110.4" x14ac:dyDescent="0.3">
      <c r="B102" s="37">
        <v>5</v>
      </c>
      <c r="C102" s="32" t="s">
        <v>654</v>
      </c>
      <c r="D102" s="24" t="s">
        <v>45</v>
      </c>
      <c r="E102" s="24">
        <v>6</v>
      </c>
      <c r="F102" s="24"/>
      <c r="G102" s="23" t="s">
        <v>1151</v>
      </c>
      <c r="H102" s="22" t="s">
        <v>1366</v>
      </c>
      <c r="I102" s="22" t="s">
        <v>1367</v>
      </c>
      <c r="J102" s="22"/>
      <c r="K102" s="21"/>
    </row>
    <row r="103" spans="2:12" ht="151.80000000000001" x14ac:dyDescent="0.3">
      <c r="B103" s="101">
        <v>5</v>
      </c>
      <c r="C103" s="102" t="s">
        <v>654</v>
      </c>
      <c r="D103" s="103" t="s">
        <v>946</v>
      </c>
      <c r="E103" s="101">
        <v>6</v>
      </c>
      <c r="F103" s="103">
        <f>IF(E103=6,30,IF(E103=18,40,xxx))</f>
        <v>30</v>
      </c>
      <c r="G103" s="110" t="s">
        <v>1152</v>
      </c>
      <c r="H103" s="113" t="s">
        <v>1153</v>
      </c>
      <c r="I103" s="109" t="s">
        <v>1154</v>
      </c>
      <c r="J103" s="22"/>
      <c r="K103" s="21"/>
    </row>
    <row r="104" spans="2:12" ht="289.8" x14ac:dyDescent="0.3">
      <c r="B104" s="101">
        <v>5</v>
      </c>
      <c r="C104" s="102" t="s">
        <v>654</v>
      </c>
      <c r="D104" s="103" t="s">
        <v>948</v>
      </c>
      <c r="E104" s="103">
        <v>18</v>
      </c>
      <c r="F104" s="103"/>
      <c r="G104" s="110" t="s">
        <v>1155</v>
      </c>
      <c r="H104" s="113" t="s">
        <v>1156</v>
      </c>
      <c r="I104" s="109" t="s">
        <v>1157</v>
      </c>
      <c r="J104" s="22"/>
      <c r="K104" s="21"/>
    </row>
    <row r="105" spans="2:12" ht="165.6" x14ac:dyDescent="0.3">
      <c r="B105" s="37">
        <v>5</v>
      </c>
      <c r="C105" s="32" t="s">
        <v>654</v>
      </c>
      <c r="D105" s="24" t="s">
        <v>948</v>
      </c>
      <c r="E105" s="24">
        <v>18</v>
      </c>
      <c r="F105" s="24"/>
      <c r="G105" s="23" t="s">
        <v>1158</v>
      </c>
      <c r="H105" s="22" t="s">
        <v>1369</v>
      </c>
      <c r="I105" s="22" t="s">
        <v>1368</v>
      </c>
      <c r="J105" s="22"/>
      <c r="K105" s="21"/>
    </row>
    <row r="106" spans="2:12" ht="179.4" x14ac:dyDescent="0.3">
      <c r="B106" s="37">
        <v>5</v>
      </c>
      <c r="C106" s="32" t="s">
        <v>654</v>
      </c>
      <c r="D106" s="24" t="s">
        <v>948</v>
      </c>
      <c r="E106" s="24">
        <v>18</v>
      </c>
      <c r="F106" s="24"/>
      <c r="G106" s="23" t="s">
        <v>1159</v>
      </c>
      <c r="H106" s="22" t="s">
        <v>1370</v>
      </c>
      <c r="I106" s="22" t="s">
        <v>1371</v>
      </c>
      <c r="J106" s="22"/>
      <c r="K106" s="21"/>
    </row>
    <row r="107" spans="2:12" ht="165.6" x14ac:dyDescent="0.3">
      <c r="B107" s="37">
        <v>5</v>
      </c>
      <c r="C107" s="32" t="s">
        <v>654</v>
      </c>
      <c r="D107" s="24" t="s">
        <v>948</v>
      </c>
      <c r="E107" s="24">
        <v>18</v>
      </c>
      <c r="F107" s="24"/>
      <c r="G107" s="23" t="s">
        <v>1160</v>
      </c>
      <c r="H107" s="22" t="s">
        <v>1372</v>
      </c>
      <c r="I107" s="22" t="s">
        <v>1373</v>
      </c>
      <c r="J107" s="22"/>
    </row>
    <row r="108" spans="2:12" ht="82.8" x14ac:dyDescent="0.3">
      <c r="B108" s="101">
        <v>6</v>
      </c>
      <c r="C108" s="102" t="s">
        <v>689</v>
      </c>
      <c r="D108" s="103" t="s">
        <v>45</v>
      </c>
      <c r="E108" s="103">
        <v>6</v>
      </c>
      <c r="F108" s="103"/>
      <c r="G108" s="110" t="s">
        <v>1161</v>
      </c>
      <c r="H108" s="113" t="s">
        <v>1162</v>
      </c>
      <c r="I108" s="109" t="s">
        <v>1163</v>
      </c>
      <c r="J108" s="22"/>
      <c r="K108" s="21"/>
    </row>
    <row r="109" spans="2:12" ht="69" x14ac:dyDescent="0.3">
      <c r="B109" s="37">
        <v>6</v>
      </c>
      <c r="C109" s="32" t="s">
        <v>689</v>
      </c>
      <c r="D109" s="24" t="s">
        <v>45</v>
      </c>
      <c r="E109" s="24">
        <v>6</v>
      </c>
      <c r="F109" s="24"/>
      <c r="G109" s="23" t="s">
        <v>1164</v>
      </c>
      <c r="H109" s="22" t="s">
        <v>1374</v>
      </c>
      <c r="I109" s="22" t="s">
        <v>1375</v>
      </c>
      <c r="J109" s="22"/>
    </row>
    <row r="110" spans="2:12" ht="55.2" x14ac:dyDescent="0.3">
      <c r="B110" s="101">
        <v>6</v>
      </c>
      <c r="C110" s="102" t="s">
        <v>689</v>
      </c>
      <c r="D110" s="103" t="s">
        <v>45</v>
      </c>
      <c r="E110" s="103">
        <v>6</v>
      </c>
      <c r="F110" s="103">
        <f>IF(E110=6,30,IF(E110=18,40,xxx))</f>
        <v>30</v>
      </c>
      <c r="G110" s="110" t="s">
        <v>1165</v>
      </c>
      <c r="H110" s="113" t="s">
        <v>1166</v>
      </c>
      <c r="I110" s="109" t="s">
        <v>1167</v>
      </c>
      <c r="J110" s="22"/>
      <c r="K110" s="21"/>
    </row>
    <row r="111" spans="2:12" ht="96.6" x14ac:dyDescent="0.3">
      <c r="B111" s="37">
        <v>6</v>
      </c>
      <c r="C111" s="32" t="s">
        <v>689</v>
      </c>
      <c r="D111" s="24" t="s">
        <v>946</v>
      </c>
      <c r="E111" s="24">
        <v>6</v>
      </c>
      <c r="F111" s="24"/>
      <c r="G111" s="23" t="s">
        <v>1168</v>
      </c>
      <c r="H111" s="22" t="s">
        <v>1379</v>
      </c>
      <c r="I111" s="22" t="s">
        <v>1378</v>
      </c>
      <c r="J111" s="22"/>
      <c r="K111" s="21"/>
    </row>
    <row r="112" spans="2:12" ht="28.8" x14ac:dyDescent="0.3">
      <c r="B112" s="37">
        <v>6</v>
      </c>
      <c r="C112" s="32" t="s">
        <v>689</v>
      </c>
      <c r="D112" s="24" t="s">
        <v>948</v>
      </c>
      <c r="E112" s="24">
        <v>18</v>
      </c>
      <c r="F112" s="24">
        <f>IF(E112=6,30,IF(E112=18,40,xxx))</f>
        <v>40</v>
      </c>
      <c r="G112" s="23" t="s">
        <v>1169</v>
      </c>
      <c r="H112" s="22"/>
      <c r="I112" s="96"/>
      <c r="J112" s="22"/>
      <c r="K112" s="70" t="s">
        <v>1380</v>
      </c>
    </row>
    <row r="113" spans="2:11" ht="28.8" x14ac:dyDescent="0.3">
      <c r="B113" s="37">
        <v>6</v>
      </c>
      <c r="C113" s="32" t="s">
        <v>689</v>
      </c>
      <c r="D113" s="24" t="s">
        <v>948</v>
      </c>
      <c r="E113" s="24">
        <v>18</v>
      </c>
      <c r="F113" s="24">
        <f>IF(E113=6,30,IF(E113=18,40,xxx))</f>
        <v>40</v>
      </c>
      <c r="G113" s="23" t="s">
        <v>1170</v>
      </c>
      <c r="H113" s="56"/>
      <c r="I113" s="22"/>
      <c r="J113" s="22"/>
      <c r="K113" s="70" t="s">
        <v>1380</v>
      </c>
    </row>
    <row r="114" spans="2:11" ht="129.6" x14ac:dyDescent="0.3">
      <c r="B114" s="101">
        <v>6</v>
      </c>
      <c r="C114" s="102" t="s">
        <v>689</v>
      </c>
      <c r="D114" s="103" t="s">
        <v>948</v>
      </c>
      <c r="E114" s="103">
        <v>18</v>
      </c>
      <c r="F114" s="103"/>
      <c r="G114" s="110" t="s">
        <v>1171</v>
      </c>
      <c r="H114" s="113" t="s">
        <v>1172</v>
      </c>
      <c r="I114" s="109" t="s">
        <v>1173</v>
      </c>
      <c r="J114" s="22"/>
      <c r="K114" s="21"/>
    </row>
    <row r="115" spans="2:11" ht="151.80000000000001" x14ac:dyDescent="0.3">
      <c r="B115" s="37">
        <v>6</v>
      </c>
      <c r="C115" s="32" t="s">
        <v>755</v>
      </c>
      <c r="D115" s="24" t="s">
        <v>948</v>
      </c>
      <c r="E115" s="24">
        <v>18</v>
      </c>
      <c r="F115" s="24">
        <f>IF(E115=6,30,IF(E115=18,40,xxx))</f>
        <v>40</v>
      </c>
      <c r="G115" s="23" t="s">
        <v>1174</v>
      </c>
      <c r="H115" s="57" t="s">
        <v>1382</v>
      </c>
      <c r="I115" s="22" t="s">
        <v>1381</v>
      </c>
      <c r="J115" s="22"/>
    </row>
    <row r="116" spans="2:11" ht="179.4" x14ac:dyDescent="0.3">
      <c r="B116" s="37">
        <v>6</v>
      </c>
      <c r="C116" s="32" t="s">
        <v>755</v>
      </c>
      <c r="D116" s="24" t="s">
        <v>946</v>
      </c>
      <c r="E116" s="24">
        <v>6</v>
      </c>
      <c r="F116" s="24">
        <f>IF(E116=6,30,IF(E116=18,40,xxx))</f>
        <v>30</v>
      </c>
      <c r="G116" s="23" t="s">
        <v>1175</v>
      </c>
      <c r="H116" s="57" t="s">
        <v>1176</v>
      </c>
      <c r="I116" s="22" t="s">
        <v>1383</v>
      </c>
      <c r="J116" s="22"/>
      <c r="K116" s="21"/>
    </row>
    <row r="117" spans="2:11" ht="220.8" x14ac:dyDescent="0.3">
      <c r="B117" s="101">
        <v>6</v>
      </c>
      <c r="C117" s="102" t="s">
        <v>755</v>
      </c>
      <c r="D117" s="103" t="s">
        <v>948</v>
      </c>
      <c r="E117" s="103">
        <v>18</v>
      </c>
      <c r="F117" s="103"/>
      <c r="G117" s="110" t="s">
        <v>1177</v>
      </c>
      <c r="H117" s="113" t="s">
        <v>1178</v>
      </c>
      <c r="I117" s="109" t="s">
        <v>1179</v>
      </c>
      <c r="J117" s="22"/>
      <c r="K117" s="21"/>
    </row>
    <row r="118" spans="2:11" ht="82.8" x14ac:dyDescent="0.3">
      <c r="B118" s="37">
        <v>6</v>
      </c>
      <c r="C118" s="32" t="s">
        <v>755</v>
      </c>
      <c r="D118" s="24" t="s">
        <v>948</v>
      </c>
      <c r="E118" s="24">
        <v>18</v>
      </c>
      <c r="F118" s="24"/>
      <c r="G118" s="23" t="s">
        <v>1180</v>
      </c>
      <c r="H118" s="61" t="s">
        <v>1384</v>
      </c>
      <c r="I118" s="22" t="s">
        <v>1385</v>
      </c>
      <c r="J118" s="22"/>
    </row>
    <row r="119" spans="2:11" ht="179.4" x14ac:dyDescent="0.3">
      <c r="B119" s="37">
        <v>6</v>
      </c>
      <c r="C119" s="32" t="s">
        <v>755</v>
      </c>
      <c r="D119" s="24" t="s">
        <v>948</v>
      </c>
      <c r="E119" s="24">
        <v>18</v>
      </c>
      <c r="F119" s="24"/>
      <c r="G119" s="23" t="s">
        <v>1181</v>
      </c>
      <c r="H119" s="22" t="s">
        <v>1386</v>
      </c>
      <c r="I119" s="22" t="s">
        <v>1387</v>
      </c>
      <c r="J119" s="22"/>
      <c r="K119" s="21"/>
    </row>
    <row r="120" spans="2:11" ht="69" x14ac:dyDescent="0.3">
      <c r="B120" s="37">
        <v>6</v>
      </c>
      <c r="C120" s="32" t="s">
        <v>782</v>
      </c>
      <c r="D120" s="24" t="s">
        <v>946</v>
      </c>
      <c r="E120" s="24">
        <v>6</v>
      </c>
      <c r="F120" s="24"/>
      <c r="G120" s="23" t="s">
        <v>1182</v>
      </c>
      <c r="H120" s="22" t="s">
        <v>1388</v>
      </c>
      <c r="I120" s="22" t="s">
        <v>1389</v>
      </c>
      <c r="J120" s="22"/>
      <c r="K120" s="21"/>
    </row>
    <row r="121" spans="2:11" ht="207" x14ac:dyDescent="0.3">
      <c r="B121" s="37">
        <v>6</v>
      </c>
      <c r="C121" s="32" t="s">
        <v>782</v>
      </c>
      <c r="D121" s="24" t="s">
        <v>948</v>
      </c>
      <c r="E121" s="24">
        <v>18</v>
      </c>
      <c r="F121" s="24">
        <f>IF(E121=6,30,IF(E121=18,40,xxx))</f>
        <v>40</v>
      </c>
      <c r="G121" s="23" t="s">
        <v>1183</v>
      </c>
      <c r="H121" s="57" t="s">
        <v>1390</v>
      </c>
      <c r="I121" s="22" t="s">
        <v>1391</v>
      </c>
      <c r="J121" s="22"/>
    </row>
    <row r="122" spans="2:11" x14ac:dyDescent="0.3">
      <c r="B122" s="37"/>
      <c r="C122" s="32"/>
      <c r="D122" s="24"/>
      <c r="E122" s="24"/>
      <c r="F122" s="24"/>
      <c r="G122" s="23"/>
      <c r="H122" s="22"/>
      <c r="I122" s="22"/>
      <c r="J122" s="22"/>
      <c r="K122" s="21"/>
    </row>
    <row r="123" spans="2:11" x14ac:dyDescent="0.3">
      <c r="B123" s="37"/>
      <c r="C123" s="32"/>
      <c r="D123" s="24"/>
      <c r="E123" s="24"/>
      <c r="F123" s="24"/>
      <c r="G123" s="23"/>
      <c r="H123" s="57"/>
      <c r="I123" s="22"/>
      <c r="J123" s="22"/>
      <c r="K123" s="21"/>
    </row>
    <row r="124" spans="2:11" x14ac:dyDescent="0.3">
      <c r="B124" s="37"/>
      <c r="C124" s="32"/>
      <c r="D124" s="24"/>
      <c r="E124" s="24"/>
      <c r="F124" s="24"/>
      <c r="G124" s="23"/>
      <c r="H124" s="61"/>
      <c r="I124" s="22"/>
      <c r="J124" s="22"/>
      <c r="K124" s="21"/>
    </row>
    <row r="125" spans="2:11" x14ac:dyDescent="0.3">
      <c r="B125" s="37"/>
      <c r="C125" s="32"/>
      <c r="D125" s="24"/>
      <c r="E125" s="37"/>
      <c r="F125" s="24"/>
      <c r="G125" s="23"/>
      <c r="H125" s="22"/>
      <c r="I125" s="22"/>
      <c r="J125" s="22"/>
      <c r="K125" s="21"/>
    </row>
    <row r="126" spans="2:11" x14ac:dyDescent="0.3">
      <c r="B126" s="37"/>
      <c r="C126" s="32"/>
      <c r="D126" s="24"/>
      <c r="E126" s="24"/>
      <c r="F126" s="24"/>
      <c r="G126" s="23"/>
      <c r="H126" s="22"/>
      <c r="I126" s="22"/>
      <c r="J126" s="22"/>
      <c r="K126" s="21"/>
    </row>
    <row r="127" spans="2:11" x14ac:dyDescent="0.3">
      <c r="B127" s="37"/>
      <c r="C127" s="32"/>
      <c r="D127" s="24"/>
      <c r="E127" s="24"/>
      <c r="F127" s="24"/>
      <c r="G127" s="23"/>
      <c r="H127" s="22"/>
      <c r="I127" s="22"/>
      <c r="J127" s="22"/>
      <c r="K127" s="21"/>
    </row>
    <row r="128" spans="2:11" x14ac:dyDescent="0.3">
      <c r="B128" s="37"/>
      <c r="C128" s="32"/>
      <c r="D128" s="24"/>
      <c r="E128" s="24"/>
      <c r="F128" s="24"/>
      <c r="G128" s="23"/>
      <c r="H128" s="22"/>
      <c r="I128" s="22"/>
      <c r="J128" s="22"/>
      <c r="K128" s="21"/>
    </row>
    <row r="129" spans="2:11" x14ac:dyDescent="0.3">
      <c r="B129" s="37"/>
      <c r="C129" s="32"/>
      <c r="D129" s="24"/>
      <c r="E129" s="37"/>
      <c r="F129" s="24"/>
      <c r="G129" s="23"/>
      <c r="H129" s="22"/>
      <c r="I129" s="22"/>
      <c r="J129" s="22"/>
      <c r="K129" s="21"/>
    </row>
    <row r="130" spans="2:11" x14ac:dyDescent="0.3">
      <c r="B130" s="37"/>
      <c r="C130" s="32"/>
      <c r="D130" s="24"/>
      <c r="E130" s="37"/>
      <c r="F130" s="24"/>
      <c r="G130" s="23"/>
      <c r="H130" s="22"/>
      <c r="I130" s="22"/>
      <c r="J130" s="22"/>
      <c r="K130" s="21"/>
    </row>
    <row r="131" spans="2:11" x14ac:dyDescent="0.3">
      <c r="B131" s="37"/>
      <c r="C131" s="32"/>
      <c r="D131" s="24"/>
      <c r="E131" s="37"/>
      <c r="F131" s="24"/>
      <c r="G131" s="23"/>
      <c r="H131" s="22"/>
      <c r="I131" s="22"/>
      <c r="J131" s="22"/>
      <c r="K131" s="21"/>
    </row>
    <row r="132" spans="2:11" x14ac:dyDescent="0.3">
      <c r="B132" s="37"/>
      <c r="C132" s="32"/>
      <c r="D132" s="24"/>
      <c r="E132" s="24"/>
      <c r="F132" s="24"/>
      <c r="G132" s="23"/>
      <c r="H132" s="22"/>
      <c r="I132" s="22"/>
      <c r="J132" s="22"/>
      <c r="K132" s="21"/>
    </row>
    <row r="133" spans="2:11" x14ac:dyDescent="0.3">
      <c r="B133" s="37"/>
      <c r="C133" s="32"/>
      <c r="D133" s="24"/>
      <c r="E133" s="24"/>
      <c r="F133" s="24"/>
      <c r="G133" s="23"/>
      <c r="H133" s="22"/>
      <c r="I133" s="22"/>
      <c r="J133" s="22"/>
      <c r="K133" s="21"/>
    </row>
    <row r="134" spans="2:11" hidden="1" x14ac:dyDescent="0.3">
      <c r="B134" s="37"/>
      <c r="C134" s="32"/>
      <c r="D134" s="24"/>
      <c r="E134" s="24" t="e">
        <f>IF(D134="leicht",6,IF(D134="mittel",6,IF(D134="schwer",18,xxx)))</f>
        <v>#NAME?</v>
      </c>
      <c r="F134" s="24" t="e">
        <f>IF(E134=6,30,IF(E134=18,40,xxx))</f>
        <v>#NAME?</v>
      </c>
      <c r="G134" s="23" t="s">
        <v>1158</v>
      </c>
      <c r="H134" s="22"/>
      <c r="I134" s="22"/>
      <c r="J134" s="22"/>
      <c r="K134" s="21"/>
    </row>
    <row r="135" spans="2:11" hidden="1" x14ac:dyDescent="0.3">
      <c r="B135" s="37"/>
      <c r="C135" s="32"/>
      <c r="D135" s="24"/>
      <c r="E135" s="24" t="e">
        <f>IF(D135="leicht",6,IF(D135="mittel",6,IF(D135="schwer",18,xxx)))</f>
        <v>#NAME?</v>
      </c>
      <c r="F135" s="24" t="e">
        <f>IF(E135=6,30,IF(E135=18,40,xxx))</f>
        <v>#NAME?</v>
      </c>
      <c r="G135" s="23" t="s">
        <v>1159</v>
      </c>
      <c r="H135" s="22"/>
      <c r="I135" s="22"/>
      <c r="J135" s="22"/>
      <c r="K135" s="21"/>
    </row>
    <row r="136" spans="2:11" hidden="1" x14ac:dyDescent="0.3">
      <c r="B136" s="37"/>
      <c r="C136" s="32"/>
      <c r="D136" s="24"/>
      <c r="E136" s="24" t="e">
        <f>IF(D136="leicht",6,IF(D136="mittel",6,IF(D136="schwer",18,xxx)))</f>
        <v>#NAME?</v>
      </c>
      <c r="F136" s="24" t="e">
        <f>IF(E136=6,30,IF(E136=18,40,xxx))</f>
        <v>#NAME?</v>
      </c>
      <c r="G136" s="23" t="s">
        <v>1160</v>
      </c>
      <c r="H136" s="22"/>
      <c r="I136" s="22"/>
      <c r="J136" s="22"/>
      <c r="K136" s="21"/>
    </row>
    <row r="137" spans="2:11" hidden="1" x14ac:dyDescent="0.3">
      <c r="B137" s="37"/>
      <c r="C137" s="32"/>
      <c r="D137" s="24"/>
      <c r="E137" s="24" t="e">
        <f>IF(D137="leicht",6,IF(D137="mittel",6,IF(D137="schwer",18,xxx)))</f>
        <v>#NAME?</v>
      </c>
      <c r="F137" s="24" t="e">
        <f>IF(E137=6,30,IF(E137=18,40,xxx))</f>
        <v>#NAME?</v>
      </c>
      <c r="G137" s="23" t="s">
        <v>1171</v>
      </c>
      <c r="H137" s="22"/>
      <c r="I137" s="22"/>
      <c r="J137" s="22"/>
      <c r="K137" s="21"/>
    </row>
    <row r="138" spans="2:11" hidden="1" x14ac:dyDescent="0.3">
      <c r="B138" s="37"/>
      <c r="C138" s="32"/>
      <c r="D138" s="24"/>
      <c r="E138" s="24" t="e">
        <f>IF(D138="leicht",6,IF(D138="mittel",6,IF(D138="schwer",18,xxx)))</f>
        <v>#NAME?</v>
      </c>
      <c r="F138" s="24" t="e">
        <f>IF(E138=6,30,IF(E138=18,40,xxx))</f>
        <v>#NAME?</v>
      </c>
      <c r="G138" s="23" t="s">
        <v>1181</v>
      </c>
      <c r="H138" s="22"/>
      <c r="I138" s="22"/>
      <c r="J138" s="22"/>
      <c r="K138" s="21"/>
    </row>
    <row r="139" spans="2:11" hidden="1" x14ac:dyDescent="0.3">
      <c r="B139" s="37"/>
      <c r="C139" s="32"/>
      <c r="D139" s="24"/>
      <c r="E139" s="24" t="e">
        <f>IF(D139="leicht",6,IF(D139="mittel",6,IF(D139="schwer",18,xxx)))</f>
        <v>#NAME?</v>
      </c>
      <c r="F139" s="24" t="e">
        <f>IF(E139=6,30,IF(E139=18,40,xxx))</f>
        <v>#NAME?</v>
      </c>
      <c r="G139" s="23" t="s">
        <v>1184</v>
      </c>
      <c r="H139" s="22"/>
      <c r="I139" s="22"/>
      <c r="J139" s="22"/>
      <c r="K139" s="21"/>
    </row>
    <row r="140" spans="2:11" hidden="1" x14ac:dyDescent="0.3">
      <c r="B140" s="37"/>
      <c r="C140" s="32"/>
      <c r="D140" s="24"/>
      <c r="E140" s="24" t="e">
        <f>IF(D140="leicht",6,IF(D140="mittel",6,IF(D140="schwer",18,xxx)))</f>
        <v>#NAME?</v>
      </c>
      <c r="F140" s="24" t="e">
        <f>IF(E140=6,30,IF(E140=18,40,xxx))</f>
        <v>#NAME?</v>
      </c>
      <c r="G140" s="23" t="s">
        <v>1185</v>
      </c>
      <c r="H140" s="22"/>
      <c r="I140" s="22"/>
      <c r="J140" s="22"/>
      <c r="K140" s="21"/>
    </row>
    <row r="141" spans="2:11" hidden="1" x14ac:dyDescent="0.3">
      <c r="B141" s="37"/>
      <c r="C141" s="32"/>
      <c r="D141" s="24"/>
      <c r="E141" s="24" t="e">
        <f>IF(D141="leicht",6,IF(D141="mittel",6,IF(D141="schwer",18,xxx)))</f>
        <v>#NAME?</v>
      </c>
      <c r="F141" s="24" t="e">
        <f>IF(E141=6,30,IF(E141=18,40,xxx))</f>
        <v>#NAME?</v>
      </c>
      <c r="G141" s="23" t="s">
        <v>1186</v>
      </c>
      <c r="H141" s="22"/>
      <c r="I141" s="22"/>
      <c r="J141" s="22"/>
      <c r="K141" s="21"/>
    </row>
    <row r="142" spans="2:11" hidden="1" x14ac:dyDescent="0.3">
      <c r="B142" s="37"/>
      <c r="C142" s="32"/>
      <c r="D142" s="24"/>
      <c r="E142" s="24" t="e">
        <f>IF(D142="leicht",6,IF(D142="mittel",6,IF(D142="schwer",18,xxx)))</f>
        <v>#NAME?</v>
      </c>
      <c r="F142" s="24" t="e">
        <f>IF(E142=6,30,IF(E142=18,40,xxx))</f>
        <v>#NAME?</v>
      </c>
      <c r="G142" s="23" t="s">
        <v>1187</v>
      </c>
      <c r="H142" s="22"/>
      <c r="I142" s="22"/>
      <c r="J142" s="22"/>
      <c r="K142" s="21"/>
    </row>
    <row r="143" spans="2:11" hidden="1" x14ac:dyDescent="0.3">
      <c r="B143" s="37"/>
      <c r="C143" s="32"/>
      <c r="D143" s="24"/>
      <c r="E143" s="24" t="e">
        <f>IF(D143="leicht",6,IF(D143="mittel",6,IF(D143="schwer",18,xxx)))</f>
        <v>#NAME?</v>
      </c>
      <c r="F143" s="24" t="e">
        <f>IF(E143=6,30,IF(E143=18,40,xxx))</f>
        <v>#NAME?</v>
      </c>
      <c r="G143" s="23" t="s">
        <v>1188</v>
      </c>
      <c r="H143" s="22"/>
      <c r="I143" s="22"/>
      <c r="J143" s="22"/>
      <c r="K143" s="21"/>
    </row>
    <row r="144" spans="2:11" hidden="1" x14ac:dyDescent="0.3">
      <c r="B144" s="37"/>
      <c r="C144" s="32"/>
      <c r="D144" s="24"/>
      <c r="E144" s="24" t="e">
        <f>IF(D144="leicht",6,IF(D144="mittel",6,IF(D144="schwer",18,xxx)))</f>
        <v>#NAME?</v>
      </c>
      <c r="F144" s="24" t="e">
        <f>IF(E144=6,30,IF(E144=18,40,xxx))</f>
        <v>#NAME?</v>
      </c>
      <c r="G144" s="23" t="s">
        <v>1189</v>
      </c>
      <c r="H144" s="22"/>
      <c r="I144" s="22"/>
      <c r="J144" s="22"/>
      <c r="K144" s="21"/>
    </row>
    <row r="145" spans="2:11" hidden="1" x14ac:dyDescent="0.3">
      <c r="B145" s="37"/>
      <c r="C145" s="32"/>
      <c r="D145" s="24"/>
      <c r="E145" s="24" t="e">
        <f>IF(D145="leicht",6,IF(D145="mittel",6,IF(D145="schwer",18,xxx)))</f>
        <v>#NAME?</v>
      </c>
      <c r="F145" s="24" t="e">
        <f>IF(E145=6,30,IF(E145=18,40,xxx))</f>
        <v>#NAME?</v>
      </c>
      <c r="G145" s="23" t="s">
        <v>1190</v>
      </c>
      <c r="H145" s="22"/>
      <c r="I145" s="22"/>
      <c r="J145" s="22"/>
      <c r="K145" s="21"/>
    </row>
    <row r="146" spans="2:11" x14ac:dyDescent="0.3">
      <c r="C146" s="32"/>
      <c r="D146" s="24"/>
    </row>
    <row r="147" spans="2:11" x14ac:dyDescent="0.3">
      <c r="H147" s="77"/>
    </row>
    <row r="148" spans="2:11" x14ac:dyDescent="0.3">
      <c r="H148" s="78"/>
    </row>
    <row r="149" spans="2:11" x14ac:dyDescent="0.3">
      <c r="H149" s="77"/>
    </row>
    <row r="150" spans="2:11" x14ac:dyDescent="0.3">
      <c r="H150" s="77"/>
    </row>
  </sheetData>
  <sheetProtection formatCells="0" formatColumns="0" formatRows="0" sort="0"/>
  <autoFilter ref="B1:K145" xr:uid="{00000000-0009-0000-0000-000002000000}">
    <filterColumn colId="4">
      <filters blank="1">
        <filter val="30"/>
        <filter val="40"/>
      </filters>
    </filterColumn>
    <sortState xmlns:xlrd2="http://schemas.microsoft.com/office/spreadsheetml/2017/richdata2" ref="B2:K145">
      <sortCondition ref="C1:C145"/>
    </sortState>
  </autoFilter>
  <phoneticPr fontId="11" type="noConversion"/>
  <dataValidations count="1">
    <dataValidation showInputMessage="1" showErrorMessage="1" sqref="K60 J14:J59 J1:J12 J61:J91 J93:J1048576" xr:uid="{00000000-0002-0000-0200-000000000000}"/>
  </dataValidation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Tabelle2!$A$2:$A$5</xm:f>
          </x14:formula1>
          <xm:sqref>D119:D145 D4:D25 D28:D31 D33:D61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workbookViewId="0">
      <selection activeCell="G21" sqref="G21"/>
    </sheetView>
  </sheetViews>
  <sheetFormatPr baseColWidth="10" defaultColWidth="11.44140625" defaultRowHeight="14.4" x14ac:dyDescent="0.3"/>
  <cols>
    <col min="2" max="2" width="20.77734375" bestFit="1" customWidth="1"/>
  </cols>
  <sheetData>
    <row r="1" spans="1:5" ht="28.8" x14ac:dyDescent="0.3">
      <c r="A1" t="s">
        <v>1191</v>
      </c>
      <c r="C1" t="s">
        <v>1192</v>
      </c>
    </row>
    <row r="3" spans="1:5" x14ac:dyDescent="0.3">
      <c r="A3" t="s">
        <v>45</v>
      </c>
      <c r="C3" t="s">
        <v>1193</v>
      </c>
    </row>
    <row r="4" spans="1:5" x14ac:dyDescent="0.3">
      <c r="A4" t="s">
        <v>82</v>
      </c>
      <c r="C4" t="s">
        <v>1194</v>
      </c>
    </row>
    <row r="5" spans="1:5" x14ac:dyDescent="0.3">
      <c r="A5" t="s">
        <v>108</v>
      </c>
    </row>
    <row r="7" spans="1:5" x14ac:dyDescent="0.3">
      <c r="B7" t="s">
        <v>1195</v>
      </c>
      <c r="C7" t="s">
        <v>1196</v>
      </c>
      <c r="D7" t="s">
        <v>1197</v>
      </c>
      <c r="E7" t="s">
        <v>1198</v>
      </c>
    </row>
    <row r="8" spans="1:5" x14ac:dyDescent="0.3">
      <c r="A8">
        <v>3</v>
      </c>
      <c r="B8" s="25">
        <f>SUM(C8:E8)</f>
        <v>63</v>
      </c>
      <c r="C8" s="26">
        <v>27</v>
      </c>
      <c r="D8" s="26">
        <v>18</v>
      </c>
      <c r="E8" s="26">
        <v>18</v>
      </c>
    </row>
    <row r="9" spans="1:5" x14ac:dyDescent="0.3">
      <c r="A9">
        <v>4</v>
      </c>
      <c r="B9" s="25">
        <f t="shared" ref="B9:B17" si="0">SUM(C9:E9)</f>
        <v>49</v>
      </c>
      <c r="C9" s="26">
        <v>21</v>
      </c>
      <c r="D9" s="26">
        <v>14</v>
      </c>
      <c r="E9" s="26">
        <v>14</v>
      </c>
    </row>
    <row r="10" spans="1:5" x14ac:dyDescent="0.3">
      <c r="A10">
        <v>5</v>
      </c>
      <c r="B10" s="25">
        <f t="shared" si="0"/>
        <v>39</v>
      </c>
      <c r="C10" s="26">
        <v>17</v>
      </c>
      <c r="D10" s="26">
        <v>11</v>
      </c>
      <c r="E10" s="26">
        <v>11</v>
      </c>
    </row>
    <row r="11" spans="1:5" x14ac:dyDescent="0.3">
      <c r="A11">
        <v>6</v>
      </c>
      <c r="B11" s="25">
        <f t="shared" si="0"/>
        <v>32</v>
      </c>
      <c r="C11" s="26">
        <v>14</v>
      </c>
      <c r="D11" s="26">
        <v>9</v>
      </c>
      <c r="E11" s="26">
        <v>9</v>
      </c>
    </row>
    <row r="12" spans="1:5" x14ac:dyDescent="0.3">
      <c r="A12">
        <v>7</v>
      </c>
      <c r="B12" s="25">
        <f t="shared" si="0"/>
        <v>28</v>
      </c>
      <c r="C12" s="26">
        <v>12</v>
      </c>
      <c r="D12" s="26">
        <v>8</v>
      </c>
      <c r="E12" s="26">
        <v>8</v>
      </c>
    </row>
    <row r="13" spans="1:5" x14ac:dyDescent="0.3">
      <c r="A13">
        <v>8</v>
      </c>
      <c r="B13" s="25">
        <f t="shared" si="0"/>
        <v>25</v>
      </c>
      <c r="C13" s="26">
        <v>11</v>
      </c>
      <c r="D13" s="26">
        <v>7</v>
      </c>
      <c r="E13" s="26">
        <v>7</v>
      </c>
    </row>
    <row r="14" spans="1:5" x14ac:dyDescent="0.3">
      <c r="A14">
        <v>9</v>
      </c>
      <c r="B14" s="25">
        <f t="shared" si="0"/>
        <v>21</v>
      </c>
      <c r="C14" s="26">
        <v>9</v>
      </c>
      <c r="D14" s="26">
        <v>6</v>
      </c>
      <c r="E14" s="26">
        <v>6</v>
      </c>
    </row>
    <row r="15" spans="1:5" x14ac:dyDescent="0.3">
      <c r="A15">
        <v>10</v>
      </c>
      <c r="B15" s="25">
        <f t="shared" si="0"/>
        <v>21</v>
      </c>
      <c r="C15" s="26">
        <v>9</v>
      </c>
      <c r="D15" s="26">
        <v>6</v>
      </c>
      <c r="E15" s="26">
        <v>6</v>
      </c>
    </row>
    <row r="16" spans="1:5" x14ac:dyDescent="0.3">
      <c r="A16">
        <v>11</v>
      </c>
      <c r="B16" s="25">
        <f t="shared" si="0"/>
        <v>18</v>
      </c>
      <c r="C16" s="26">
        <v>8</v>
      </c>
      <c r="D16" s="26">
        <v>5</v>
      </c>
      <c r="E16" s="26">
        <v>5</v>
      </c>
    </row>
    <row r="17" spans="1:5" x14ac:dyDescent="0.3">
      <c r="A17">
        <v>12</v>
      </c>
      <c r="B17" s="27">
        <f t="shared" si="0"/>
        <v>17</v>
      </c>
      <c r="C17" s="28">
        <v>7</v>
      </c>
      <c r="D17" s="28">
        <v>5</v>
      </c>
      <c r="E17" s="28">
        <v>5</v>
      </c>
    </row>
    <row r="19" spans="1:5" ht="28.8" x14ac:dyDescent="0.3">
      <c r="B19" t="s">
        <v>1199</v>
      </c>
      <c r="C19" t="s">
        <v>1200</v>
      </c>
      <c r="D19" t="s">
        <v>1201</v>
      </c>
      <c r="E19" t="s">
        <v>1202</v>
      </c>
    </row>
    <row r="20" spans="1:5" x14ac:dyDescent="0.3">
      <c r="A20">
        <v>3</v>
      </c>
      <c r="B20" s="29">
        <f>SUM(C20:E20)</f>
        <v>40</v>
      </c>
      <c r="C20" s="26">
        <v>10</v>
      </c>
      <c r="D20" s="26">
        <v>10</v>
      </c>
      <c r="E20" s="26">
        <v>20</v>
      </c>
    </row>
    <row r="21" spans="1:5" x14ac:dyDescent="0.3">
      <c r="A21">
        <v>4</v>
      </c>
      <c r="B21" s="29">
        <f t="shared" ref="B21:B29" si="1">SUM(C21:E21)</f>
        <v>30</v>
      </c>
      <c r="C21" s="26">
        <v>8</v>
      </c>
      <c r="D21" s="26">
        <v>8</v>
      </c>
      <c r="E21" s="26">
        <v>14</v>
      </c>
    </row>
    <row r="22" spans="1:5" x14ac:dyDescent="0.3">
      <c r="A22">
        <v>5</v>
      </c>
      <c r="B22" s="29">
        <f t="shared" si="1"/>
        <v>24</v>
      </c>
      <c r="C22" s="26">
        <v>6</v>
      </c>
      <c r="D22" s="26">
        <v>6</v>
      </c>
      <c r="E22" s="26">
        <v>12</v>
      </c>
    </row>
    <row r="23" spans="1:5" x14ac:dyDescent="0.3">
      <c r="A23">
        <v>6</v>
      </c>
      <c r="B23" s="29">
        <f t="shared" si="1"/>
        <v>20</v>
      </c>
      <c r="C23" s="26">
        <v>5</v>
      </c>
      <c r="D23" s="26">
        <v>5</v>
      </c>
      <c r="E23" s="26">
        <v>10</v>
      </c>
    </row>
    <row r="24" spans="1:5" x14ac:dyDescent="0.3">
      <c r="A24">
        <v>7</v>
      </c>
      <c r="B24" s="29">
        <f t="shared" si="1"/>
        <v>17</v>
      </c>
      <c r="C24" s="26">
        <v>4</v>
      </c>
      <c r="D24" s="26">
        <v>4</v>
      </c>
      <c r="E24" s="26">
        <v>9</v>
      </c>
    </row>
    <row r="25" spans="1:5" x14ac:dyDescent="0.3">
      <c r="A25">
        <v>8</v>
      </c>
      <c r="B25" s="29">
        <f t="shared" si="1"/>
        <v>15</v>
      </c>
      <c r="C25" s="26">
        <v>4</v>
      </c>
      <c r="D25" s="26">
        <v>4</v>
      </c>
      <c r="E25" s="26">
        <v>7</v>
      </c>
    </row>
    <row r="26" spans="1:5" x14ac:dyDescent="0.3">
      <c r="A26">
        <v>9</v>
      </c>
      <c r="B26" s="29">
        <f t="shared" si="1"/>
        <v>13</v>
      </c>
      <c r="C26" s="26">
        <v>3</v>
      </c>
      <c r="D26" s="26">
        <v>3</v>
      </c>
      <c r="E26" s="26">
        <v>7</v>
      </c>
    </row>
    <row r="27" spans="1:5" x14ac:dyDescent="0.3">
      <c r="A27">
        <v>10</v>
      </c>
      <c r="B27" s="29">
        <f t="shared" si="1"/>
        <v>12</v>
      </c>
      <c r="C27" s="26">
        <v>3</v>
      </c>
      <c r="D27" s="26">
        <v>3</v>
      </c>
      <c r="E27" s="26">
        <v>6</v>
      </c>
    </row>
    <row r="28" spans="1:5" x14ac:dyDescent="0.3">
      <c r="A28">
        <v>11</v>
      </c>
      <c r="B28" s="29">
        <f t="shared" si="1"/>
        <v>11</v>
      </c>
      <c r="C28" s="26">
        <v>3</v>
      </c>
      <c r="D28" s="26">
        <v>3</v>
      </c>
      <c r="E28" s="26">
        <v>5</v>
      </c>
    </row>
    <row r="29" spans="1:5" x14ac:dyDescent="0.3">
      <c r="A29">
        <v>12</v>
      </c>
      <c r="B29" s="30">
        <f t="shared" si="1"/>
        <v>10</v>
      </c>
      <c r="C29" s="28">
        <v>2</v>
      </c>
      <c r="D29" s="28">
        <v>3</v>
      </c>
      <c r="E29" s="28">
        <v>5</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D3361337D1D124F8EFF61296DD2F5A6" ma:contentTypeVersion="14" ma:contentTypeDescription="Create a new document." ma:contentTypeScope="" ma:versionID="faf97da5891a054cea59a388af00d8dd">
  <xsd:schema xmlns:xsd="http://www.w3.org/2001/XMLSchema" xmlns:xs="http://www.w3.org/2001/XMLSchema" xmlns:p="http://schemas.microsoft.com/office/2006/metadata/properties" xmlns:ns3="a736309b-7e94-4418-985f-9ec9704d3e4c" xmlns:ns4="a74fb7e7-a05f-44a7-8fe6-c95a7b3d8960" targetNamespace="http://schemas.microsoft.com/office/2006/metadata/properties" ma:root="true" ma:fieldsID="53e64ae93dbba14e3c1aab1bfeb23bf8" ns3:_="" ns4:_="">
    <xsd:import namespace="a736309b-7e94-4418-985f-9ec9704d3e4c"/>
    <xsd:import namespace="a74fb7e7-a05f-44a7-8fe6-c95a7b3d896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MediaServiceAutoKeyPoints" minOccurs="0"/>
                <xsd:element ref="ns4:MediaServiceKeyPoint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36309b-7e94-4418-985f-9ec9704d3e4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74fb7e7-a05f-44a7-8fe6-c95a7b3d896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3E39397-3680-4813-BF25-D62C489359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36309b-7e94-4418-985f-9ec9704d3e4c"/>
    <ds:schemaRef ds:uri="a74fb7e7-a05f-44a7-8fe6-c95a7b3d89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5155E6-C288-4CFC-B2FA-F715B5D6A588}">
  <ds:schemaRefs>
    <ds:schemaRef ds:uri="http://schemas.microsoft.com/sharepoint/v3/contenttype/forms"/>
  </ds:schemaRefs>
</ds:datastoreItem>
</file>

<file path=customXml/itemProps3.xml><?xml version="1.0" encoding="utf-8"?>
<ds:datastoreItem xmlns:ds="http://schemas.openxmlformats.org/officeDocument/2006/customXml" ds:itemID="{70602858-19F3-4430-B512-1C6BFD9296B2}">
  <ds:schemaRefs>
    <ds:schemaRef ds:uri="http://purl.org/dc/elements/1.1/"/>
    <ds:schemaRef ds:uri="a74fb7e7-a05f-44a7-8fe6-c95a7b3d8960"/>
    <ds:schemaRef ds:uri="http://www.w3.org/XML/1998/namespace"/>
    <ds:schemaRef ds:uri="http://purl.org/dc/dcmityp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a736309b-7e94-4418-985f-9ec9704d3e4c"/>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Übersicht</vt:lpstr>
      <vt:lpstr>Multiple Choice</vt:lpstr>
      <vt:lpstr>Offene Fragen</vt:lpstr>
      <vt:lpstr>Tabelle2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 Carmen</dc:creator>
  <cp:keywords/>
  <dc:description/>
  <cp:lastModifiedBy>Kiviniemi, Leena</cp:lastModifiedBy>
  <cp:revision/>
  <dcterms:created xsi:type="dcterms:W3CDTF">2015-01-30T14:58:41Z</dcterms:created>
  <dcterms:modified xsi:type="dcterms:W3CDTF">2023-03-06T12:14:12Z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0x0101001D3361337D1D124F8EFF61296DD2F5A6</vt:lpwstr>
  </property>
</Properties>
</file>